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20" yWindow="105" windowWidth="9360" windowHeight="4470" activeTab="1"/>
  </bookViews>
  <sheets>
    <sheet name="About" sheetId="1" r:id="rId1"/>
    <sheet name="Channel Capacity" sheetId="2" r:id="rId2"/>
  </sheets>
  <definedNames/>
  <calcPr fullCalcOnLoad="1"/>
</workbook>
</file>

<file path=xl/comments2.xml><?xml version="1.0" encoding="utf-8"?>
<comments xmlns="http://schemas.openxmlformats.org/spreadsheetml/2006/main">
  <authors>
    <author>DWILLIAM</author>
    <author>Des Williamson</author>
  </authors>
  <commentList>
    <comment ref="A8" authorId="0">
      <text>
        <r>
          <rPr>
            <b/>
            <sz val="8"/>
            <rFont val="Tahoma"/>
            <family val="0"/>
          </rPr>
          <t>If alluvial channel (bed consists of transported sediment) leave blank to use the AT mean velocity prediction equation.  Otherwise (e.g. grassy or bushy channel), enter Manning's 'n' value (likely in the 0.04 to 0.07 range).</t>
        </r>
        <r>
          <rPr>
            <sz val="8"/>
            <rFont val="Tahoma"/>
            <family val="0"/>
          </rPr>
          <t xml:space="preserve">
</t>
        </r>
      </text>
    </comment>
    <comment ref="A7" authorId="0">
      <text>
        <r>
          <rPr>
            <b/>
            <sz val="8"/>
            <rFont val="Tahoma"/>
            <family val="0"/>
          </rPr>
          <t>Top width of channel at bankfull level (m).</t>
        </r>
      </text>
    </comment>
    <comment ref="A6" authorId="0">
      <text>
        <r>
          <rPr>
            <b/>
            <sz val="8"/>
            <rFont val="Tahoma"/>
            <family val="0"/>
          </rPr>
          <t>Mean bank height for channel (m).</t>
        </r>
      </text>
    </comment>
    <comment ref="A5" authorId="0">
      <text>
        <r>
          <rPr>
            <b/>
            <sz val="8"/>
            <rFont val="Tahoma"/>
            <family val="0"/>
          </rPr>
          <t>Mean channel bed width (m).</t>
        </r>
      </text>
    </comment>
    <comment ref="F3" authorId="0">
      <text>
        <r>
          <rPr>
            <b/>
            <sz val="8"/>
            <rFont val="Tahoma"/>
            <family val="0"/>
          </rPr>
          <t>Flow depth for channel capacity calculations as per AT guidelines.</t>
        </r>
      </text>
    </comment>
    <comment ref="A4" authorId="0">
      <text>
        <r>
          <rPr>
            <b/>
            <sz val="8"/>
            <rFont val="Tahoma"/>
            <family val="0"/>
          </rPr>
          <t>Effective channel slope for reach.  Can be based on DTM (HIS Tool, sinuosity correction) and check with survey.  Check for other hydraulic controls.</t>
        </r>
      </text>
    </comment>
    <comment ref="D4" authorId="0">
      <text>
        <r>
          <rPr>
            <b/>
            <sz val="8"/>
            <rFont val="Tahoma"/>
            <family val="0"/>
          </rPr>
          <t>Depth above mean bed (m)</t>
        </r>
      </text>
    </comment>
    <comment ref="D5" authorId="0">
      <text>
        <r>
          <rPr>
            <b/>
            <sz val="8"/>
            <rFont val="Tahoma"/>
            <family val="0"/>
          </rPr>
          <t>Flow area (sq. m)</t>
        </r>
      </text>
    </comment>
    <comment ref="D6" authorId="0">
      <text>
        <r>
          <rPr>
            <b/>
            <sz val="8"/>
            <rFont val="Tahoma"/>
            <family val="0"/>
          </rPr>
          <t>Mean flow depth (=A/T) for use with AT mean velocity equation, Hydraulic Radius (=A/P) for use with the Manning equation.</t>
        </r>
      </text>
    </comment>
    <comment ref="D7" authorId="0">
      <text>
        <r>
          <rPr>
            <b/>
            <sz val="8"/>
            <rFont val="Tahoma"/>
            <family val="0"/>
          </rPr>
          <t>Mean velocity (m/s)</t>
        </r>
      </text>
    </comment>
    <comment ref="D8" authorId="0">
      <text>
        <r>
          <rPr>
            <b/>
            <sz val="8"/>
            <rFont val="Tahoma"/>
            <family val="0"/>
          </rPr>
          <t>Flow = VA (cms)</t>
        </r>
      </text>
    </comment>
    <comment ref="G3" authorId="1">
      <text>
        <r>
          <rPr>
            <b/>
            <sz val="8"/>
            <rFont val="Tahoma"/>
            <family val="0"/>
          </rPr>
          <t>Calculations for a specified depth.</t>
        </r>
      </text>
    </comment>
    <comment ref="A10" authorId="1">
      <text>
        <r>
          <rPr>
            <b/>
            <sz val="8"/>
            <rFont val="Tahoma"/>
            <family val="0"/>
          </rPr>
          <t>'n' value for B &lt; 10, as per Hydrotechnical Design Guidelines, based on B,S</t>
        </r>
      </text>
    </comment>
  </commentList>
</comments>
</file>

<file path=xl/sharedStrings.xml><?xml version="1.0" encoding="utf-8"?>
<sst xmlns="http://schemas.openxmlformats.org/spreadsheetml/2006/main" count="22" uniqueCount="21">
  <si>
    <t>Channel Capacity Calculator</t>
  </si>
  <si>
    <t>Y</t>
  </si>
  <si>
    <t>S</t>
  </si>
  <si>
    <t>h</t>
  </si>
  <si>
    <t>B</t>
  </si>
  <si>
    <t>A</t>
  </si>
  <si>
    <t>d</t>
  </si>
  <si>
    <t>V</t>
  </si>
  <si>
    <t>Q</t>
  </si>
  <si>
    <t>Roughness</t>
  </si>
  <si>
    <r>
      <t>T</t>
    </r>
    <r>
      <rPr>
        <b/>
        <vertAlign val="subscript"/>
        <sz val="14"/>
        <rFont val="Arial"/>
        <family val="2"/>
      </rPr>
      <t>h</t>
    </r>
  </si>
  <si>
    <t>Instructions</t>
  </si>
  <si>
    <t>Channel Capacity Calculator v1.0</t>
  </si>
  <si>
    <t>Tool to follow the channel capacity calculation technique as per AT Hydrotechnical Design Guidelines.</t>
  </si>
  <si>
    <t>The calculation results are as shown in the bold red cells.</t>
  </si>
  <si>
    <t>Enter the required parameters in the bold blue cells.  Refer to the AT Hydrotechnical Design Guidelines document, as necessary.  Comment fields are provided to describe the parameters.</t>
  </si>
  <si>
    <r>
      <t>Y</t>
    </r>
    <r>
      <rPr>
        <b/>
        <vertAlign val="subscript"/>
        <sz val="14"/>
        <rFont val="Arial"/>
        <family val="2"/>
      </rPr>
      <t>spec</t>
    </r>
  </si>
  <si>
    <r>
      <t>Y</t>
    </r>
    <r>
      <rPr>
        <b/>
        <vertAlign val="subscript"/>
        <sz val="14"/>
        <rFont val="Arial"/>
        <family val="2"/>
      </rPr>
      <t>cc</t>
    </r>
  </si>
  <si>
    <t>HDG 'n'</t>
  </si>
  <si>
    <t>March 26, 2008 - Add 'n' from HDG</t>
  </si>
  <si>
    <t>May 30, 2005 - Original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</si>
</sst>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0"/>
    <numFmt numFmtId="167" formatCode="0.0000"/>
    <numFmt numFmtId="168" formatCode="0.00000"/>
  </numFmts>
  <fonts count="15">
    <font>
      <sz val="10"/>
      <name val="Arial"/>
      <family val="0"/>
    </font>
    <font>
      <b/>
      <sz val="10"/>
      <name val="Arial"/>
      <family val="2"/>
    </font>
    <font>
      <sz val="8"/>
      <name val="Tahoma"/>
      <family val="0"/>
    </font>
    <font>
      <b/>
      <sz val="8"/>
      <name val="Tahoma"/>
      <family val="0"/>
    </font>
    <font>
      <b/>
      <sz val="14"/>
      <name val="Arial"/>
      <family val="2"/>
    </font>
    <font>
      <b/>
      <sz val="14"/>
      <color indexed="12"/>
      <name val="Arial"/>
      <family val="2"/>
    </font>
    <font>
      <sz val="14"/>
      <name val="Arial"/>
      <family val="2"/>
    </font>
    <font>
      <b/>
      <sz val="14"/>
      <color indexed="10"/>
      <name val="Arial"/>
      <family val="2"/>
    </font>
    <font>
      <b/>
      <vertAlign val="subscript"/>
      <sz val="14"/>
      <name val="Arial"/>
      <family val="2"/>
    </font>
    <font>
      <b/>
      <sz val="14"/>
      <color indexed="57"/>
      <name val="Arial"/>
      <family val="2"/>
    </font>
    <font>
      <b/>
      <sz val="20"/>
      <color indexed="48"/>
      <name val="Arial"/>
      <family val="2"/>
    </font>
    <font>
      <sz val="14"/>
      <color indexed="10"/>
      <name val="Arial"/>
      <family val="2"/>
    </font>
    <font>
      <b/>
      <sz val="20"/>
      <name val="Arial"/>
      <family val="2"/>
    </font>
    <font>
      <sz val="8"/>
      <name val="Arial"/>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1" fontId="7" fillId="0" borderId="0" xfId="0" applyNumberFormat="1" applyFont="1" applyAlignment="1">
      <alignment/>
    </xf>
    <xf numFmtId="164" fontId="7" fillId="0" borderId="0" xfId="0" applyNumberFormat="1" applyFont="1" applyAlignment="1">
      <alignment/>
    </xf>
    <xf numFmtId="0" fontId="9" fillId="0" borderId="0" xfId="0" applyFont="1" applyAlignment="1">
      <alignment/>
    </xf>
    <xf numFmtId="0" fontId="10" fillId="0" borderId="0" xfId="0" applyFont="1" applyAlignment="1">
      <alignment/>
    </xf>
    <xf numFmtId="165" fontId="11" fillId="0" borderId="0" xfId="0" applyNumberFormat="1" applyFont="1" applyAlignment="1">
      <alignment horizontal="left"/>
    </xf>
    <xf numFmtId="0" fontId="0" fillId="0" borderId="0" xfId="0" applyAlignment="1">
      <alignment vertical="top"/>
    </xf>
    <xf numFmtId="0" fontId="1" fillId="0" borderId="0" xfId="0" applyFont="1" applyAlignment="1">
      <alignment vertical="top" wrapText="1"/>
    </xf>
    <xf numFmtId="0" fontId="0" fillId="0" borderId="0" xfId="0" applyAlignment="1">
      <alignment horizontal="center" vertical="top" wrapText="1"/>
    </xf>
    <xf numFmtId="0" fontId="0" fillId="0" borderId="0" xfId="0" applyAlignment="1">
      <alignment vertical="top" wrapText="1"/>
    </xf>
    <xf numFmtId="0" fontId="12" fillId="0" borderId="0" xfId="0" applyFont="1" applyAlignment="1">
      <alignment/>
    </xf>
    <xf numFmtId="168" fontId="5" fillId="0" borderId="0" xfId="0" applyNumberFormat="1" applyFont="1" applyAlignment="1">
      <alignment/>
    </xf>
    <xf numFmtId="164" fontId="5" fillId="0" borderId="0" xfId="0" applyNumberFormat="1" applyFont="1" applyAlignment="1">
      <alignment/>
    </xf>
    <xf numFmtId="1" fontId="5" fillId="0" borderId="0" xfId="0" applyNumberFormat="1" applyFont="1" applyAlignment="1">
      <alignment/>
    </xf>
    <xf numFmtId="166" fontId="5" fillId="0" borderId="0" xfId="0" applyNumberFormat="1" applyFont="1" applyAlignment="1">
      <alignment horizontal="right"/>
    </xf>
    <xf numFmtId="0" fontId="5" fillId="0" borderId="0" xfId="0" applyFont="1" applyAlignment="1">
      <alignment/>
    </xf>
    <xf numFmtId="166" fontId="9"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4"/>
  <dimension ref="A3:B17"/>
  <sheetViews>
    <sheetView workbookViewId="0" topLeftCell="A1">
      <selection activeCell="B7" sqref="B7"/>
    </sheetView>
  </sheetViews>
  <sheetFormatPr defaultColWidth="9.140625" defaultRowHeight="12.75"/>
  <cols>
    <col min="2" max="2" width="93.57421875" style="0" customWidth="1"/>
  </cols>
  <sheetData>
    <row r="3" ht="26.25">
      <c r="B3" s="8" t="s">
        <v>12</v>
      </c>
    </row>
    <row r="5" ht="18">
      <c r="B5" s="9">
        <v>39533</v>
      </c>
    </row>
    <row r="7" s="10" customFormat="1" ht="25.5">
      <c r="B7" s="11" t="s">
        <v>13</v>
      </c>
    </row>
    <row r="9" ht="12.75">
      <c r="B9" s="1" t="s">
        <v>11</v>
      </c>
    </row>
    <row r="11" spans="1:2" ht="25.5">
      <c r="A11" s="12">
        <v>1</v>
      </c>
      <c r="B11" s="13" t="s">
        <v>15</v>
      </c>
    </row>
    <row r="12" spans="1:2" ht="12.75">
      <c r="A12" s="12">
        <v>2</v>
      </c>
      <c r="B12" s="13" t="s">
        <v>14</v>
      </c>
    </row>
    <row r="13" spans="1:2" ht="12.75">
      <c r="A13" s="12"/>
      <c r="B13" s="13"/>
    </row>
    <row r="14" spans="1:2" ht="12.75">
      <c r="A14" s="12"/>
      <c r="B14" s="13" t="s">
        <v>20</v>
      </c>
    </row>
    <row r="15" spans="1:2" ht="12.75">
      <c r="A15" s="12"/>
      <c r="B15" s="13" t="s">
        <v>19</v>
      </c>
    </row>
    <row r="16" spans="1:2" ht="12.75">
      <c r="A16" s="12"/>
      <c r="B16" s="13"/>
    </row>
    <row r="17" spans="1:2" ht="12.75">
      <c r="A17" s="12"/>
      <c r="B17" s="1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A10"/>
  <sheetViews>
    <sheetView tabSelected="1" workbookViewId="0" topLeftCell="A1">
      <selection activeCell="F19" sqref="F19:F20"/>
    </sheetView>
  </sheetViews>
  <sheetFormatPr defaultColWidth="9.140625" defaultRowHeight="12.75"/>
  <cols>
    <col min="1" max="1" width="19.00390625" style="0" customWidth="1"/>
    <col min="2" max="2" width="12.7109375" style="0" customWidth="1"/>
    <col min="4" max="4" width="10.140625" style="0" bestFit="1" customWidth="1"/>
    <col min="5" max="5" width="10.421875" style="0" customWidth="1"/>
    <col min="6" max="6" width="10.28125" style="0" customWidth="1"/>
  </cols>
  <sheetData>
    <row r="1" ht="26.25">
      <c r="A1" s="14" t="s">
        <v>0</v>
      </c>
    </row>
    <row r="3" spans="3:27" ht="21">
      <c r="C3" s="3"/>
      <c r="D3" s="3"/>
      <c r="E3" s="2" t="s">
        <v>3</v>
      </c>
      <c r="F3" s="2" t="s">
        <v>17</v>
      </c>
      <c r="G3" s="2" t="s">
        <v>16</v>
      </c>
      <c r="AA3">
        <f>IF(B5&lt;4,0.05,IF(B5&lt;7,0.045,IF(B5&lt;10,0.04,"AT")))</f>
        <v>0.045</v>
      </c>
    </row>
    <row r="4" spans="1:27" ht="18">
      <c r="A4" s="2" t="s">
        <v>2</v>
      </c>
      <c r="B4" s="15">
        <v>0.003</v>
      </c>
      <c r="C4" s="3"/>
      <c r="D4" s="2" t="s">
        <v>1</v>
      </c>
      <c r="E4" s="4">
        <f>B6</f>
        <v>1.5</v>
      </c>
      <c r="F4" s="4">
        <f>IF(B6&gt;2,B6+1,IF(B6&lt;1,B6+0.5,B6+0.5*B6))</f>
        <v>2.25</v>
      </c>
      <c r="G4" s="19">
        <v>2.8</v>
      </c>
      <c r="AA4">
        <f>IF(AND(B4&lt;=0.0005,B5&gt;=8),-0.005,IF(AND(B4&gt;=0.005,B4&lt;0.015),0.005,IF(B4&gt;0.015,0.01,0)))</f>
        <v>0</v>
      </c>
    </row>
    <row r="5" spans="1:27" ht="18">
      <c r="A5" s="2" t="s">
        <v>4</v>
      </c>
      <c r="B5" s="16">
        <v>4</v>
      </c>
      <c r="C5" s="3"/>
      <c r="D5" s="2" t="s">
        <v>5</v>
      </c>
      <c r="E5" s="5">
        <f>(B5+B7)/2*B6</f>
        <v>8.25</v>
      </c>
      <c r="F5" s="5">
        <f>E5+(F4-E4)*B7</f>
        <v>13.5</v>
      </c>
      <c r="G5" s="5">
        <f>IF(G4&lt;B6,((B5+G4/B6*(B7-B5))+B5)/2*G4,E5+B7*(G4-B6))</f>
        <v>17.349999999999998</v>
      </c>
      <c r="AA5">
        <f>AA3+AA4</f>
        <v>0.045</v>
      </c>
    </row>
    <row r="6" spans="1:7" ht="18">
      <c r="A6" s="2" t="s">
        <v>3</v>
      </c>
      <c r="B6" s="16">
        <v>1.5</v>
      </c>
      <c r="C6" s="3"/>
      <c r="D6" s="2" t="s">
        <v>6</v>
      </c>
      <c r="E6" s="6">
        <f>IF(B8="",E5/B7,E5/(B5+2*(((B7-B5)/2)^2+B6^2)^0.5))</f>
        <v>1.0008928343670513</v>
      </c>
      <c r="F6" s="6">
        <f>E6+(F4-E4)</f>
        <v>1.7508928343670513</v>
      </c>
      <c r="G6" s="6">
        <f>IF(B8="",IF(G4&lt;B6,G5/(B5+G4/B6*(B7-B5)),E6+(G4-B6)),IF(G4&lt;B6,G5/(B5+2*(((G4/B6*(B7-B5))/2)^2+G4^2)^0.5),E6+(G4-B6)))</f>
        <v>2.300892834367051</v>
      </c>
    </row>
    <row r="7" spans="1:7" ht="21">
      <c r="A7" s="2" t="s">
        <v>10</v>
      </c>
      <c r="B7" s="17">
        <v>7</v>
      </c>
      <c r="C7" s="3"/>
      <c r="D7" s="2" t="s">
        <v>7</v>
      </c>
      <c r="E7" s="6">
        <f>IF(B8="",14*E6^0.67*B4^0.4,1/B8*E6^0.667*B4^0.5)</f>
        <v>1.2178859756872924</v>
      </c>
      <c r="F7" s="6">
        <f>IF(B8="",14*F6^0.67*B4^0.4,1/B8*F6^0.667*B4^0.5)</f>
        <v>1.7684885147034561</v>
      </c>
      <c r="G7" s="6">
        <f>IF(B8="",14*G6^0.67*B4^0.4,1/B8*G6^0.667*B4^0.5)</f>
        <v>2.1219395463222273</v>
      </c>
    </row>
    <row r="8" spans="1:7" ht="18">
      <c r="A8" s="2" t="s">
        <v>9</v>
      </c>
      <c r="B8" s="18">
        <v>0.045</v>
      </c>
      <c r="D8" s="2" t="s">
        <v>8</v>
      </c>
      <c r="E8" s="6">
        <f>E7*E5</f>
        <v>10.047559299420163</v>
      </c>
      <c r="F8" s="6">
        <f>F7*F5</f>
        <v>23.874594948496657</v>
      </c>
      <c r="G8" s="6">
        <f>G7*G5</f>
        <v>36.81565112869064</v>
      </c>
    </row>
    <row r="9" spans="1:6" ht="18">
      <c r="A9" s="2"/>
      <c r="B9" s="7"/>
      <c r="C9" s="3"/>
      <c r="D9" s="3"/>
      <c r="E9" s="3"/>
      <c r="F9" s="3"/>
    </row>
    <row r="10" spans="1:2" ht="18">
      <c r="A10" s="2" t="s">
        <v>18</v>
      </c>
      <c r="B10" s="20">
        <f>IF(B5&lt;10,AA5,"")</f>
        <v>0.045</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DWILLIAM</dc:creator>
  <cp:keywords/>
  <dc:description/>
  <cp:lastModifiedBy>GoA</cp:lastModifiedBy>
  <dcterms:created xsi:type="dcterms:W3CDTF">2004-02-25T15:12:49Z</dcterms:created>
  <dcterms:modified xsi:type="dcterms:W3CDTF">2008-06-12T16:48:11Z</dcterms:modified>
  <cp:category/>
  <cp:version/>
  <cp:contentType/>
  <cp:contentStatus/>
</cp:coreProperties>
</file>