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835" activeTab="1"/>
  </bookViews>
  <sheets>
    <sheet name="About" sheetId="1" r:id="rId1"/>
    <sheet name="Fill Slopes" sheetId="2" r:id="rId2"/>
    <sheet name="Acute Plot" sheetId="3" r:id="rId3"/>
    <sheet name="Obtuse Plot" sheetId="4" r:id="rId4"/>
    <sheet name="Fill Plot" sheetId="5" r:id="rId5"/>
    <sheet name="Make Table" sheetId="6" r:id="rId6"/>
    <sheet name="Plot Data" sheetId="7" r:id="rId7"/>
  </sheets>
  <definedNames/>
  <calcPr fullCalcOnLoad="1"/>
</workbook>
</file>

<file path=xl/sharedStrings.xml><?xml version="1.0" encoding="utf-8"?>
<sst xmlns="http://schemas.openxmlformats.org/spreadsheetml/2006/main" count="56" uniqueCount="49">
  <si>
    <t>x</t>
  </si>
  <si>
    <t>y</t>
  </si>
  <si>
    <t>Headslope</t>
  </si>
  <si>
    <t>Sideslope</t>
  </si>
  <si>
    <t>Skew</t>
  </si>
  <si>
    <t>#Sectors</t>
  </si>
  <si>
    <t>Angle</t>
  </si>
  <si>
    <t>Slope</t>
  </si>
  <si>
    <t>Obtuse Corner</t>
  </si>
  <si>
    <t>Bridge Fill Slopes Calculator</t>
  </si>
  <si>
    <t>Fill</t>
  </si>
  <si>
    <t>Road</t>
  </si>
  <si>
    <t>Fill Width</t>
  </si>
  <si>
    <t>Fill Length</t>
  </si>
  <si>
    <t>Fill Multiply</t>
  </si>
  <si>
    <t>Acute Corner</t>
  </si>
  <si>
    <t>HeadSlope</t>
  </si>
  <si>
    <t>Acute</t>
  </si>
  <si>
    <t>A1</t>
  </si>
  <si>
    <t>A2</t>
  </si>
  <si>
    <t>A3</t>
  </si>
  <si>
    <t>A4</t>
  </si>
  <si>
    <t>A5</t>
  </si>
  <si>
    <t>A6</t>
  </si>
  <si>
    <t>Obtuse</t>
  </si>
  <si>
    <t>(0,2.000)</t>
  </si>
  <si>
    <t>(90,3.000)</t>
  </si>
  <si>
    <t>v 1.0</t>
  </si>
  <si>
    <t xml:space="preserve">This program calculates the slopes of bridge fills at various angles to facilitate design and plotting of bridge fills for a variety of headslope and sideslope combinations, as well as a range of skews.  The slopes are calculated based on elliptical transitions for both the acute and obtuse corners, with the end points matching the fill both in location and alignment as per AT standard drawing CB6-2.3M22.  This program supercedes the BFE application developed by AT Bridge Engineering Branch </t>
  </si>
  <si>
    <t>(0,2.828)</t>
  </si>
  <si>
    <t>(45,3.637)</t>
  </si>
  <si>
    <t>(45,2.321)</t>
  </si>
  <si>
    <t>(90,4.243)</t>
  </si>
  <si>
    <t>(15,3.594)</t>
  </si>
  <si>
    <t>(15,2.023)</t>
  </si>
  <si>
    <t>(30,3.901)</t>
  </si>
  <si>
    <t>(30,2.118)</t>
  </si>
  <si>
    <t>(60,3.296)</t>
  </si>
  <si>
    <t>(60,2.682)</t>
  </si>
  <si>
    <t>(75,3.074)</t>
  </si>
  <si>
    <t>(75,3.290)</t>
  </si>
  <si>
    <t>A7</t>
  </si>
  <si>
    <t>B2</t>
  </si>
  <si>
    <t>B3</t>
  </si>
  <si>
    <t>B4</t>
  </si>
  <si>
    <t>B5</t>
  </si>
  <si>
    <t>B6</t>
  </si>
  <si>
    <t>B7</t>
  </si>
  <si>
    <t>B1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</si>
</sst>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mmmm\ d\,\ yyyy"/>
  </numFmts>
  <fonts count="11">
    <font>
      <sz val="10"/>
      <name val="Arial"/>
      <family val="0"/>
    </font>
    <font>
      <b/>
      <sz val="18"/>
      <name val="Arial"/>
      <family val="2"/>
    </font>
    <font>
      <b/>
      <sz val="10"/>
      <name val="Arial"/>
      <family val="2"/>
    </font>
    <font>
      <b/>
      <sz val="10"/>
      <color indexed="12"/>
      <name val="Arial"/>
      <family val="2"/>
    </font>
    <font>
      <sz val="8"/>
      <name val="Arial"/>
      <family val="0"/>
    </font>
    <font>
      <b/>
      <sz val="14"/>
      <name val="Arial"/>
      <family val="2"/>
    </font>
    <font>
      <sz val="9.75"/>
      <name val="Arial"/>
      <family val="2"/>
    </font>
    <font>
      <sz val="14"/>
      <name val="Arial"/>
      <family val="2"/>
    </font>
    <font>
      <b/>
      <sz val="14"/>
      <color indexed="12"/>
      <name val="Arial"/>
      <family val="2"/>
    </font>
    <font>
      <b/>
      <sz val="10"/>
      <color indexed="10"/>
      <name val="Arial"/>
      <family val="2"/>
    </font>
    <font>
      <sz val="10"/>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172" fontId="0" fillId="0" borderId="0" xfId="0" applyNumberFormat="1" applyAlignment="1">
      <alignment/>
    </xf>
    <xf numFmtId="0" fontId="2" fillId="0" borderId="0" xfId="0" applyFont="1" applyAlignment="1">
      <alignment/>
    </xf>
    <xf numFmtId="0" fontId="3" fillId="0" borderId="0" xfId="0" applyFont="1" applyAlignment="1">
      <alignment/>
    </xf>
    <xf numFmtId="172" fontId="2" fillId="0" borderId="0" xfId="0" applyNumberFormat="1" applyFont="1" applyAlignment="1">
      <alignment/>
    </xf>
    <xf numFmtId="0" fontId="5" fillId="0" borderId="0" xfId="0" applyFont="1" applyAlignment="1">
      <alignment/>
    </xf>
    <xf numFmtId="0" fontId="2" fillId="0" borderId="0" xfId="0" applyFont="1" applyAlignment="1">
      <alignment horizontal="right"/>
    </xf>
    <xf numFmtId="0" fontId="2" fillId="0" borderId="0" xfId="0" applyFont="1" applyAlignment="1">
      <alignment horizontal="center"/>
    </xf>
    <xf numFmtId="0" fontId="0" fillId="0" borderId="0" xfId="0" applyAlignment="1">
      <alignment wrapText="1"/>
    </xf>
    <xf numFmtId="0" fontId="8" fillId="0" borderId="0" xfId="0" applyFont="1" applyAlignment="1">
      <alignment/>
    </xf>
    <xf numFmtId="0" fontId="9" fillId="0" borderId="0" xfId="0" applyFont="1" applyAlignment="1">
      <alignment/>
    </xf>
    <xf numFmtId="0" fontId="10" fillId="0" borderId="0" xfId="0" applyFont="1" applyAlignment="1">
      <alignment/>
    </xf>
    <xf numFmtId="175" fontId="9" fillId="0" borderId="0" xfId="0" applyNumberFormat="1" applyFont="1" applyAlignment="1">
      <alignment horizontal="lef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Acute Corner Fill Slopes</a:t>
            </a:r>
          </a:p>
        </c:rich>
      </c:tx>
      <c:layout/>
      <c:spPr>
        <a:noFill/>
        <a:ln>
          <a:noFill/>
        </a:ln>
      </c:spPr>
    </c:title>
    <c:plotArea>
      <c:layout>
        <c:manualLayout>
          <c:xMode val="edge"/>
          <c:yMode val="edge"/>
          <c:x val="0.207"/>
          <c:y val="0.09625"/>
          <c:w val="0.5685"/>
          <c:h val="0.798"/>
        </c:manualLayout>
      </c:layout>
      <c:scatterChart>
        <c:scatterStyle val="lineMarker"/>
        <c:varyColors val="0"/>
        <c:ser>
          <c:idx val="1"/>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Data'!$J$5:$J$6</c:f>
              <c:numCache>
                <c:ptCount val="2"/>
                <c:pt idx="0">
                  <c:v>0</c:v>
                </c:pt>
                <c:pt idx="1">
                  <c:v>0</c:v>
                </c:pt>
              </c:numCache>
            </c:numRef>
          </c:xVal>
          <c:yVal>
            <c:numRef>
              <c:f>'Plot Data'!$K$5:$K$6</c:f>
              <c:numCache>
                <c:ptCount val="2"/>
                <c:pt idx="0">
                  <c:v>0</c:v>
                </c:pt>
                <c:pt idx="1">
                  <c:v>2.82842712474619</c:v>
                </c:pt>
              </c:numCache>
            </c:numRef>
          </c:yVal>
          <c:smooth val="0"/>
        </c:ser>
        <c:ser>
          <c:idx val="0"/>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Data'!$L$5:$L$6</c:f>
              <c:numCache>
                <c:ptCount val="2"/>
                <c:pt idx="0">
                  <c:v>0</c:v>
                </c:pt>
                <c:pt idx="1">
                  <c:v>-0.9301434904408371</c:v>
                </c:pt>
              </c:numCache>
            </c:numRef>
          </c:xVal>
          <c:yVal>
            <c:numRef>
              <c:f>'Plot Data'!$M$5:$M$6</c:f>
              <c:numCache>
                <c:ptCount val="2"/>
                <c:pt idx="0">
                  <c:v>0</c:v>
                </c:pt>
                <c:pt idx="1">
                  <c:v>3.471342764654661</c:v>
                </c:pt>
              </c:numCache>
            </c:numRef>
          </c:yVal>
          <c:smooth val="0"/>
        </c:ser>
        <c:ser>
          <c:idx val="2"/>
          <c:order val="2"/>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Data'!$N$5:$N$6</c:f>
              <c:numCache>
                <c:ptCount val="2"/>
                <c:pt idx="0">
                  <c:v>0</c:v>
                </c:pt>
                <c:pt idx="1">
                  <c:v>-1.950719416936933</c:v>
                </c:pt>
              </c:numCache>
            </c:numRef>
          </c:xVal>
          <c:yVal>
            <c:numRef>
              <c:f>'Plot Data'!$O$5:$O$6</c:f>
              <c:numCache>
                <c:ptCount val="2"/>
                <c:pt idx="0">
                  <c:v>0</c:v>
                </c:pt>
                <c:pt idx="1">
                  <c:v>3.378745141445905</c:v>
                </c:pt>
              </c:numCache>
            </c:numRef>
          </c:yVal>
          <c:smooth val="0"/>
        </c:ser>
        <c:ser>
          <c:idx val="3"/>
          <c:order val="3"/>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Data'!$P$5:$P$6</c:f>
              <c:numCache>
                <c:ptCount val="2"/>
                <c:pt idx="0">
                  <c:v>0</c:v>
                </c:pt>
                <c:pt idx="1">
                  <c:v>-2.5720743852614225</c:v>
                </c:pt>
              </c:numCache>
            </c:numRef>
          </c:xVal>
          <c:yVal>
            <c:numRef>
              <c:f>'Plot Data'!$Q$5:$Q$6</c:f>
              <c:numCache>
                <c:ptCount val="2"/>
                <c:pt idx="0">
                  <c:v>0</c:v>
                </c:pt>
                <c:pt idx="1">
                  <c:v>2.572074385261423</c:v>
                </c:pt>
              </c:numCache>
            </c:numRef>
          </c:yVal>
          <c:smooth val="0"/>
        </c:ser>
        <c:ser>
          <c:idx val="4"/>
          <c:order val="4"/>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Data'!$R$5:$R$6</c:f>
              <c:numCache>
                <c:ptCount val="2"/>
                <c:pt idx="0">
                  <c:v>0</c:v>
                </c:pt>
                <c:pt idx="1">
                  <c:v>-2.8544079781608773</c:v>
                </c:pt>
              </c:numCache>
            </c:numRef>
          </c:xVal>
          <c:yVal>
            <c:numRef>
              <c:f>'Plot Data'!$S$5:$S$6</c:f>
              <c:numCache>
                <c:ptCount val="2"/>
                <c:pt idx="0">
                  <c:v>0</c:v>
                </c:pt>
                <c:pt idx="1">
                  <c:v>1.6479932145681984</c:v>
                </c:pt>
              </c:numCache>
            </c:numRef>
          </c:yVal>
          <c:smooth val="0"/>
        </c:ser>
        <c:ser>
          <c:idx val="5"/>
          <c:order val="5"/>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Data'!$T$5:$T$6</c:f>
              <c:numCache>
                <c:ptCount val="2"/>
                <c:pt idx="0">
                  <c:v>0</c:v>
                </c:pt>
                <c:pt idx="1">
                  <c:v>-2.9697212086837195</c:v>
                </c:pt>
              </c:numCache>
            </c:numRef>
          </c:xVal>
          <c:yVal>
            <c:numRef>
              <c:f>'Plot Data'!$U$5:$U$6</c:f>
              <c:numCache>
                <c:ptCount val="2"/>
                <c:pt idx="0">
                  <c:v>0</c:v>
                </c:pt>
                <c:pt idx="1">
                  <c:v>0.7957343996123801</c:v>
                </c:pt>
              </c:numCache>
            </c:numRef>
          </c:yVal>
          <c:smooth val="0"/>
        </c:ser>
        <c:ser>
          <c:idx val="6"/>
          <c:order val="6"/>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Data'!$V$5:$V$6</c:f>
              <c:numCache>
                <c:ptCount val="2"/>
                <c:pt idx="0">
                  <c:v>0</c:v>
                </c:pt>
                <c:pt idx="1">
                  <c:v>-3</c:v>
                </c:pt>
              </c:numCache>
            </c:numRef>
          </c:xVal>
          <c:yVal>
            <c:numRef>
              <c:f>'Plot Data'!$W$5:$W$6</c:f>
              <c:numCache>
                <c:ptCount val="2"/>
                <c:pt idx="0">
                  <c:v>0</c:v>
                </c:pt>
                <c:pt idx="1">
                  <c:v>1.836909530733566E-16</c:v>
                </c:pt>
              </c:numCache>
            </c:numRef>
          </c:yVal>
          <c:smooth val="0"/>
        </c:ser>
        <c:ser>
          <c:idx val="7"/>
          <c:order val="7"/>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
                <c:rich>
                  <a:bodyPr vert="horz" rot="0" anchor="ctr"/>
                  <a:lstStyle/>
                  <a:p>
                    <a:pPr algn="ctr" rtl="1">
                      <a:defRPr/>
                    </a:pPr>
                    <a:r>
                      <a:rPr lang="en-US" cap="none" sz="1000" b="1" i="0" u="none" baseline="0">
                        <a:latin typeface="Arial"/>
                        <a:ea typeface="Arial"/>
                        <a:cs typeface="Arial"/>
                      </a:rPr>
                      <a:t>(0,2.828)</a:t>
                    </a:r>
                  </a:p>
                </c:rich>
              </c:tx>
              <c:numFmt formatCode="General" sourceLinked="1"/>
              <c:showLegendKey val="0"/>
              <c:showVal val="0"/>
              <c:showBubbleSize val="0"/>
              <c:showCatName val="1"/>
              <c:showSerName val="0"/>
              <c:showPercent val="0"/>
            </c:dLbl>
            <c:dLbl>
              <c:idx val="1"/>
              <c:tx>
                <c:rich>
                  <a:bodyPr vert="horz" rot="0" anchor="ctr"/>
                  <a:lstStyle/>
                  <a:p>
                    <a:pPr algn="ctr" rtl="1">
                      <a:defRPr/>
                    </a:pPr>
                    <a:r>
                      <a:rPr lang="en-US" cap="none" sz="1000" b="1" i="0" u="none" baseline="0">
                        <a:latin typeface="Arial"/>
                        <a:ea typeface="Arial"/>
                        <a:cs typeface="Arial"/>
                      </a:rPr>
                      <a:t>(15,3.594)</a:t>
                    </a:r>
                  </a:p>
                </c:rich>
              </c:tx>
              <c:numFmt formatCode="General" sourceLinked="1"/>
              <c:showLegendKey val="0"/>
              <c:showVal val="0"/>
              <c:showBubbleSize val="0"/>
              <c:showCatName val="1"/>
              <c:showSerName val="0"/>
              <c:showPercent val="0"/>
            </c:dLbl>
            <c:dLbl>
              <c:idx val="2"/>
              <c:tx>
                <c:rich>
                  <a:bodyPr vert="horz" rot="0" anchor="ctr"/>
                  <a:lstStyle/>
                  <a:p>
                    <a:pPr algn="ctr" rtl="1">
                      <a:defRPr/>
                    </a:pPr>
                    <a:r>
                      <a:rPr lang="en-US" cap="none" sz="1000" b="1" i="0" u="none" baseline="0">
                        <a:latin typeface="Arial"/>
                        <a:ea typeface="Arial"/>
                        <a:cs typeface="Arial"/>
                      </a:rPr>
                      <a:t>(30,3.901)</a:t>
                    </a:r>
                  </a:p>
                </c:rich>
              </c:tx>
              <c:numFmt formatCode="General" sourceLinked="1"/>
              <c:showLegendKey val="0"/>
              <c:showVal val="0"/>
              <c:showBubbleSize val="0"/>
              <c:showCatName val="1"/>
              <c:showSerName val="0"/>
              <c:showPercent val="0"/>
            </c:dLbl>
            <c:dLbl>
              <c:idx val="3"/>
              <c:tx>
                <c:rich>
                  <a:bodyPr vert="horz" rot="0" anchor="ctr"/>
                  <a:lstStyle/>
                  <a:p>
                    <a:pPr algn="ctr" rtl="1">
                      <a:defRPr/>
                    </a:pPr>
                    <a:r>
                      <a:rPr lang="en-US" cap="none" sz="1000" b="1" i="0" u="none" baseline="0">
                        <a:latin typeface="Arial"/>
                        <a:ea typeface="Arial"/>
                        <a:cs typeface="Arial"/>
                      </a:rPr>
                      <a:t>(45,3.637)</a:t>
                    </a:r>
                  </a:p>
                </c:rich>
              </c:tx>
              <c:numFmt formatCode="General" sourceLinked="1"/>
              <c:showLegendKey val="0"/>
              <c:showVal val="0"/>
              <c:showBubbleSize val="0"/>
              <c:showCatName val="1"/>
              <c:showSerName val="0"/>
              <c:showPercent val="0"/>
            </c:dLbl>
            <c:dLbl>
              <c:idx val="4"/>
              <c:tx>
                <c:rich>
                  <a:bodyPr vert="horz" rot="0" anchor="ctr"/>
                  <a:lstStyle/>
                  <a:p>
                    <a:pPr algn="ctr" rtl="1">
                      <a:defRPr/>
                    </a:pPr>
                    <a:r>
                      <a:rPr lang="en-US" cap="none" sz="1000" b="1" i="0" u="none" baseline="0">
                        <a:latin typeface="Arial"/>
                        <a:ea typeface="Arial"/>
                        <a:cs typeface="Arial"/>
                      </a:rPr>
                      <a:t>(60,3.296)</a:t>
                    </a:r>
                  </a:p>
                </c:rich>
              </c:tx>
              <c:numFmt formatCode="General" sourceLinked="1"/>
              <c:showLegendKey val="0"/>
              <c:showVal val="0"/>
              <c:showBubbleSize val="0"/>
              <c:showCatName val="1"/>
              <c:showSerName val="0"/>
              <c:showPercent val="0"/>
            </c:dLbl>
            <c:dLbl>
              <c:idx val="5"/>
              <c:tx>
                <c:rich>
                  <a:bodyPr vert="horz" rot="0" anchor="ctr"/>
                  <a:lstStyle/>
                  <a:p>
                    <a:pPr algn="ctr" rtl="1">
                      <a:defRPr/>
                    </a:pPr>
                    <a:r>
                      <a:rPr lang="en-US" cap="none" sz="1000" b="1" i="0" u="none" baseline="0">
                        <a:latin typeface="Arial"/>
                        <a:ea typeface="Arial"/>
                        <a:cs typeface="Arial"/>
                      </a:rPr>
                      <a:t>(75,3.074)</a:t>
                    </a:r>
                  </a:p>
                </c:rich>
              </c:tx>
              <c:numFmt formatCode="General" sourceLinked="1"/>
              <c:showLegendKey val="0"/>
              <c:showVal val="0"/>
              <c:showBubbleSize val="0"/>
              <c:showCatName val="1"/>
              <c:showSerName val="0"/>
              <c:showPercent val="0"/>
            </c:dLbl>
            <c:dLbl>
              <c:idx val="6"/>
              <c:tx>
                <c:rich>
                  <a:bodyPr vert="horz" rot="0" anchor="ctr"/>
                  <a:lstStyle/>
                  <a:p>
                    <a:pPr algn="ctr" rtl="1">
                      <a:defRPr/>
                    </a:pPr>
                    <a:r>
                      <a:rPr lang="en-US" cap="none" sz="1000" b="1" i="0" u="none" baseline="0">
                        <a:latin typeface="Arial"/>
                        <a:ea typeface="Arial"/>
                        <a:cs typeface="Arial"/>
                      </a:rPr>
                      <a:t>(90,3.000)</a:t>
                    </a:r>
                  </a:p>
                </c:rich>
              </c:tx>
              <c:numFmt formatCode="General" sourceLinked="1"/>
              <c:showLegendKey val="0"/>
              <c:showVal val="0"/>
              <c:showBubbleSize val="0"/>
              <c:showCatName val="1"/>
              <c:showSerName val="0"/>
              <c:showPercent val="0"/>
            </c:dLbl>
            <c:dLbl>
              <c:idx val="7"/>
              <c:tx>
                <c:rich>
                  <a:bodyPr vert="horz" rot="0" anchor="ctr"/>
                  <a:lstStyle/>
                  <a:p>
                    <a:pPr algn="ctr" rtl="1">
                      <a:defRPr/>
                    </a:pPr>
                    <a:r>
                      <a:rPr lang="en-US" cap="none" sz="1000" b="1" i="0" u="none" baseline="0">
                        <a:latin typeface="Arial"/>
                        <a:ea typeface="Arial"/>
                        <a:cs typeface="Arial"/>
                      </a:rPr>
                      <a:t>(31.5,3.892)</a:t>
                    </a:r>
                  </a:p>
                </c:rich>
              </c:tx>
              <c:numFmt formatCode="General" sourceLinked="1"/>
              <c:showLegendKey val="0"/>
              <c:showVal val="0"/>
              <c:showBubbleSize val="0"/>
              <c:showCatName val="1"/>
              <c:showSerName val="0"/>
              <c:showPercent val="0"/>
            </c:dLbl>
            <c:dLbl>
              <c:idx val="8"/>
              <c:tx>
                <c:rich>
                  <a:bodyPr vert="horz" rot="0" anchor="ctr"/>
                  <a:lstStyle/>
                  <a:p>
                    <a:pPr algn="ctr" rtl="1">
                      <a:defRPr/>
                    </a:pPr>
                    <a:r>
                      <a:rPr lang="en-US" cap="none" sz="1000" b="1" i="0" u="none" baseline="0">
                        <a:latin typeface="Arial"/>
                        <a:ea typeface="Arial"/>
                        <a:cs typeface="Arial"/>
                      </a:rPr>
                      <a:t>(36,3.833)</a:t>
                    </a:r>
                  </a:p>
                </c:rich>
              </c:tx>
              <c:numFmt formatCode="General" sourceLinked="1"/>
              <c:showLegendKey val="0"/>
              <c:showVal val="0"/>
              <c:showBubbleSize val="0"/>
              <c:showCatName val="1"/>
              <c:showSerName val="0"/>
              <c:showPercent val="0"/>
            </c:dLbl>
            <c:dLbl>
              <c:idx val="9"/>
              <c:tx>
                <c:rich>
                  <a:bodyPr vert="horz" rot="0" anchor="ctr"/>
                  <a:lstStyle/>
                  <a:p>
                    <a:pPr algn="ctr" rtl="1">
                      <a:defRPr/>
                    </a:pPr>
                    <a:r>
                      <a:rPr lang="en-US" cap="none" sz="1000" b="1" i="0" u="none" baseline="0">
                        <a:latin typeface="Arial"/>
                        <a:ea typeface="Arial"/>
                        <a:cs typeface="Arial"/>
                      </a:rPr>
                      <a:t>(40.5,3.743)</a:t>
                    </a:r>
                  </a:p>
                </c:rich>
              </c:tx>
              <c:numFmt formatCode="General" sourceLinked="1"/>
              <c:showLegendKey val="0"/>
              <c:showVal val="0"/>
              <c:showBubbleSize val="0"/>
              <c:showCatName val="1"/>
              <c:showSerName val="0"/>
              <c:showPercent val="0"/>
            </c:dLbl>
            <c:dLbl>
              <c:idx val="10"/>
              <c:tx>
                <c:rich>
                  <a:bodyPr vert="horz" rot="0" anchor="ctr"/>
                  <a:lstStyle/>
                  <a:p>
                    <a:pPr algn="ctr" rtl="1">
                      <a:defRPr/>
                    </a:pPr>
                    <a:r>
                      <a:rPr lang="en-US" cap="none" sz="1000" b="1" i="0" u="none" baseline="0">
                        <a:latin typeface="Arial"/>
                        <a:ea typeface="Arial"/>
                        <a:cs typeface="Arial"/>
                      </a:rPr>
                      <a:t>(45,3.637)</a:t>
                    </a:r>
                  </a:p>
                </c:rich>
              </c:tx>
              <c:numFmt formatCode="General" sourceLinked="1"/>
              <c:showLegendKey val="0"/>
              <c:showVal val="0"/>
              <c:showBubbleSize val="0"/>
              <c:showCatName val="1"/>
              <c:showSerName val="0"/>
              <c:showPercent val="0"/>
            </c:dLbl>
            <c:dLbl>
              <c:idx val="11"/>
              <c:tx>
                <c:rich>
                  <a:bodyPr vert="horz" rot="0" anchor="ctr"/>
                  <a:lstStyle/>
                  <a:p>
                    <a:pPr algn="ctr" rtl="1">
                      <a:defRPr/>
                    </a:pPr>
                    <a:r>
                      <a:rPr lang="en-US" cap="none" sz="1000" b="1" i="0" u="none" baseline="0">
                        <a:latin typeface="Arial"/>
                        <a:ea typeface="Arial"/>
                        <a:cs typeface="Arial"/>
                      </a:rPr>
                      <a:t>(49.5,3.528)</a:t>
                    </a:r>
                  </a:p>
                </c:rich>
              </c:tx>
              <c:numFmt formatCode="General" sourceLinked="1"/>
              <c:showLegendKey val="0"/>
              <c:showVal val="0"/>
              <c:showBubbleSize val="0"/>
              <c:showCatName val="1"/>
              <c:showSerName val="0"/>
              <c:showPercent val="0"/>
            </c:dLbl>
            <c:dLbl>
              <c:idx val="12"/>
              <c:tx>
                <c:rich>
                  <a:bodyPr vert="horz" rot="0" anchor="ctr"/>
                  <a:lstStyle/>
                  <a:p>
                    <a:pPr algn="ctr" rtl="1">
                      <a:defRPr/>
                    </a:pPr>
                    <a:r>
                      <a:rPr lang="en-US" cap="none" sz="1000" b="1" i="0" u="none" baseline="0">
                        <a:latin typeface="Arial"/>
                        <a:ea typeface="Arial"/>
                        <a:cs typeface="Arial"/>
                      </a:rPr>
                      <a:t>(54,3.423)</a:t>
                    </a:r>
                  </a:p>
                </c:rich>
              </c:tx>
              <c:numFmt formatCode="General" sourceLinked="1"/>
              <c:showLegendKey val="0"/>
              <c:showVal val="0"/>
              <c:showBubbleSize val="0"/>
              <c:showCatName val="1"/>
              <c:showSerName val="0"/>
              <c:showPercent val="0"/>
            </c:dLbl>
            <c:dLbl>
              <c:idx val="13"/>
              <c:tx>
                <c:rich>
                  <a:bodyPr vert="horz" rot="0" anchor="ctr"/>
                  <a:lstStyle/>
                  <a:p>
                    <a:pPr algn="ctr" rtl="1">
                      <a:defRPr/>
                    </a:pPr>
                    <a:r>
                      <a:rPr lang="en-US" cap="none" sz="1000" b="1" i="0" u="none" baseline="0">
                        <a:latin typeface="Arial"/>
                        <a:ea typeface="Arial"/>
                        <a:cs typeface="Arial"/>
                      </a:rPr>
                      <a:t>(58.5,3.326)</a:t>
                    </a:r>
                  </a:p>
                </c:rich>
              </c:tx>
              <c:numFmt formatCode="General" sourceLinked="1"/>
              <c:showLegendKey val="0"/>
              <c:showVal val="0"/>
              <c:showBubbleSize val="0"/>
              <c:showCatName val="1"/>
              <c:showSerName val="0"/>
              <c:showPercent val="0"/>
            </c:dLbl>
            <c:dLbl>
              <c:idx val="14"/>
              <c:tx>
                <c:rich>
                  <a:bodyPr vert="horz" rot="0" anchor="ctr"/>
                  <a:lstStyle/>
                  <a:p>
                    <a:pPr algn="ctr" rtl="1">
                      <a:defRPr/>
                    </a:pPr>
                    <a:r>
                      <a:rPr lang="en-US" cap="none" sz="1000" b="1" i="0" u="none" baseline="0">
                        <a:latin typeface="Arial"/>
                        <a:ea typeface="Arial"/>
                        <a:cs typeface="Arial"/>
                      </a:rPr>
                      <a:t>(63,3.240)</a:t>
                    </a:r>
                  </a:p>
                </c:rich>
              </c:tx>
              <c:numFmt formatCode="General" sourceLinked="1"/>
              <c:showLegendKey val="0"/>
              <c:showVal val="0"/>
              <c:showBubbleSize val="0"/>
              <c:showCatName val="1"/>
              <c:showSerName val="0"/>
              <c:showPercent val="0"/>
            </c:dLbl>
            <c:dLbl>
              <c:idx val="15"/>
              <c:tx>
                <c:rich>
                  <a:bodyPr vert="horz" rot="0" anchor="ctr"/>
                  <a:lstStyle/>
                  <a:p>
                    <a:pPr algn="ctr" rtl="1">
                      <a:defRPr/>
                    </a:pPr>
                    <a:r>
                      <a:rPr lang="en-US" cap="none" sz="1000" b="1" i="0" u="none" baseline="0">
                        <a:latin typeface="Arial"/>
                        <a:ea typeface="Arial"/>
                        <a:cs typeface="Arial"/>
                      </a:rPr>
                      <a:t>(67.5,3.167)</a:t>
                    </a:r>
                  </a:p>
                </c:rich>
              </c:tx>
              <c:numFmt formatCode="General" sourceLinked="1"/>
              <c:showLegendKey val="0"/>
              <c:showVal val="0"/>
              <c:showBubbleSize val="0"/>
              <c:showCatName val="1"/>
              <c:showSerName val="0"/>
              <c:showPercent val="0"/>
            </c:dLbl>
            <c:dLbl>
              <c:idx val="16"/>
              <c:tx>
                <c:rich>
                  <a:bodyPr vert="horz" rot="0" anchor="ctr"/>
                  <a:lstStyle/>
                  <a:p>
                    <a:pPr algn="ctr" rtl="1">
                      <a:defRPr/>
                    </a:pPr>
                    <a:r>
                      <a:rPr lang="en-US" cap="none" sz="1000" b="1" i="0" u="none" baseline="0">
                        <a:latin typeface="Arial"/>
                        <a:ea typeface="Arial"/>
                        <a:cs typeface="Arial"/>
                      </a:rPr>
                      <a:t>(72,3.107)</a:t>
                    </a:r>
                  </a:p>
                </c:rich>
              </c:tx>
              <c:numFmt formatCode="General" sourceLinked="1"/>
              <c:showLegendKey val="0"/>
              <c:showVal val="0"/>
              <c:showBubbleSize val="0"/>
              <c:showCatName val="1"/>
              <c:showSerName val="0"/>
              <c:showPercent val="0"/>
            </c:dLbl>
            <c:dLbl>
              <c:idx val="17"/>
              <c:tx>
                <c:rich>
                  <a:bodyPr vert="horz" rot="0" anchor="ctr"/>
                  <a:lstStyle/>
                  <a:p>
                    <a:pPr algn="ctr" rtl="1">
                      <a:defRPr/>
                    </a:pPr>
                    <a:r>
                      <a:rPr lang="en-US" cap="none" sz="1000" b="1" i="0" u="none" baseline="0">
                        <a:latin typeface="Arial"/>
                        <a:ea typeface="Arial"/>
                        <a:cs typeface="Arial"/>
                      </a:rPr>
                      <a:t>(76.5,3.060)</a:t>
                    </a:r>
                  </a:p>
                </c:rich>
              </c:tx>
              <c:numFmt formatCode="General" sourceLinked="1"/>
              <c:showLegendKey val="0"/>
              <c:showVal val="0"/>
              <c:showBubbleSize val="0"/>
              <c:showCatName val="1"/>
              <c:showSerName val="0"/>
              <c:showPercent val="0"/>
            </c:dLbl>
            <c:dLbl>
              <c:idx val="18"/>
              <c:tx>
                <c:rich>
                  <a:bodyPr vert="horz" rot="0" anchor="ctr"/>
                  <a:lstStyle/>
                  <a:p>
                    <a:pPr algn="ctr" rtl="1">
                      <a:defRPr/>
                    </a:pPr>
                    <a:r>
                      <a:rPr lang="en-US" cap="none" sz="1000" b="1" i="0" u="none" baseline="0">
                        <a:latin typeface="Arial"/>
                        <a:ea typeface="Arial"/>
                        <a:cs typeface="Arial"/>
                      </a:rPr>
                      <a:t>(81,3.027)</a:t>
                    </a:r>
                  </a:p>
                </c:rich>
              </c:tx>
              <c:numFmt formatCode="General" sourceLinked="1"/>
              <c:showLegendKey val="0"/>
              <c:showVal val="0"/>
              <c:showBubbleSize val="0"/>
              <c:showCatName val="1"/>
              <c:showSerName val="0"/>
              <c:showPercent val="0"/>
            </c:dLbl>
            <c:dLbl>
              <c:idx val="19"/>
              <c:tx>
                <c:rich>
                  <a:bodyPr vert="horz" rot="0" anchor="ctr"/>
                  <a:lstStyle/>
                  <a:p>
                    <a:pPr algn="ctr" rtl="1">
                      <a:defRPr/>
                    </a:pPr>
                    <a:r>
                      <a:rPr lang="en-US" cap="none" sz="1000" b="1" i="0" u="none" baseline="0">
                        <a:latin typeface="Arial"/>
                        <a:ea typeface="Arial"/>
                        <a:cs typeface="Arial"/>
                      </a:rPr>
                      <a:t>(85.5,3.007)</a:t>
                    </a:r>
                  </a:p>
                </c:rich>
              </c:tx>
              <c:numFmt formatCode="General" sourceLinked="1"/>
              <c:showLegendKey val="0"/>
              <c:showVal val="0"/>
              <c:showBubbleSize val="0"/>
              <c:showCatName val="1"/>
              <c:showSerName val="0"/>
              <c:showPercent val="0"/>
            </c:dLbl>
            <c:dLbl>
              <c:idx val="20"/>
              <c:tx>
                <c:rich>
                  <a:bodyPr vert="horz" rot="0" anchor="ctr"/>
                  <a:lstStyle/>
                  <a:p>
                    <a:pPr algn="ctr" rtl="1">
                      <a:defRPr/>
                    </a:pPr>
                    <a:r>
                      <a:rPr lang="en-US" cap="none" sz="1000" b="1" i="0" u="none" baseline="0">
                        <a:latin typeface="Arial"/>
                        <a:ea typeface="Arial"/>
                        <a:cs typeface="Arial"/>
                      </a:rPr>
                      <a:t>(90,3.000)</a:t>
                    </a:r>
                  </a:p>
                </c:rich>
              </c:tx>
              <c:numFmt formatCode="General" sourceLinked="1"/>
              <c:showLegendKey val="0"/>
              <c:showVal val="0"/>
              <c:showBubbleSize val="0"/>
              <c:showCatName val="1"/>
              <c:showSerName val="0"/>
              <c:showPercent val="0"/>
            </c:dLbl>
            <c:numFmt formatCode="General" sourceLinked="1"/>
            <c:txPr>
              <a:bodyPr vert="horz" rot="0" anchor="ctr"/>
              <a:lstStyle/>
              <a:p>
                <a:pPr algn="ctr" rtl="1">
                  <a:defRPr lang="en-US" cap="none" sz="1000" b="1" i="0" u="none" baseline="0">
                    <a:latin typeface="Arial"/>
                    <a:ea typeface="Arial"/>
                    <a:cs typeface="Arial"/>
                  </a:defRPr>
                </a:pPr>
              </a:p>
            </c:txPr>
            <c:showLegendKey val="0"/>
            <c:showVal val="0"/>
            <c:showBubbleSize val="0"/>
            <c:showCatName val="1"/>
            <c:showSerName val="0"/>
            <c:showPercent val="0"/>
          </c:dLbls>
          <c:xVal>
            <c:numRef>
              <c:f>'Plot Data'!$K$12:$K$50</c:f>
              <c:numCache>
                <c:ptCount val="39"/>
                <c:pt idx="0">
                  <c:v>0</c:v>
                </c:pt>
                <c:pt idx="1">
                  <c:v>-0.9301434904408371</c:v>
                </c:pt>
                <c:pt idx="2">
                  <c:v>-1.950719416936933</c:v>
                </c:pt>
                <c:pt idx="3">
                  <c:v>-2.5720743852614225</c:v>
                </c:pt>
                <c:pt idx="4">
                  <c:v>-2.8544079781608773</c:v>
                </c:pt>
                <c:pt idx="5">
                  <c:v>-2.9697212086837195</c:v>
                </c:pt>
                <c:pt idx="6">
                  <c:v>-3</c:v>
                </c:pt>
              </c:numCache>
            </c:numRef>
          </c:xVal>
          <c:yVal>
            <c:numRef>
              <c:f>'Plot Data'!$L$12:$L$50</c:f>
              <c:numCache>
                <c:ptCount val="39"/>
                <c:pt idx="0">
                  <c:v>2.82842712474619</c:v>
                </c:pt>
                <c:pt idx="1">
                  <c:v>3.471342764654661</c:v>
                </c:pt>
                <c:pt idx="2">
                  <c:v>3.378745141445905</c:v>
                </c:pt>
                <c:pt idx="3">
                  <c:v>2.572074385261423</c:v>
                </c:pt>
                <c:pt idx="4">
                  <c:v>1.6479932145681984</c:v>
                </c:pt>
                <c:pt idx="5">
                  <c:v>0.7957343996123801</c:v>
                </c:pt>
                <c:pt idx="6">
                  <c:v>1.836909530733566E-16</c:v>
                </c:pt>
              </c:numCache>
            </c:numRef>
          </c:yVal>
          <c:smooth val="1"/>
        </c:ser>
        <c:axId val="24661087"/>
        <c:axId val="20623192"/>
      </c:scatterChart>
      <c:valAx>
        <c:axId val="24661087"/>
        <c:scaling>
          <c:orientation val="minMax"/>
          <c:max val="0.47134276465466085"/>
          <c:min val="-3"/>
        </c:scaling>
        <c:axPos val="b"/>
        <c:delete val="0"/>
        <c:numFmt formatCode="General" sourceLinked="1"/>
        <c:majorTickMark val="none"/>
        <c:minorTickMark val="none"/>
        <c:tickLblPos val="none"/>
        <c:spPr>
          <a:ln w="3175">
            <a:noFill/>
          </a:ln>
        </c:spPr>
        <c:txPr>
          <a:bodyPr/>
          <a:lstStyle/>
          <a:p>
            <a:pPr>
              <a:defRPr lang="en-US" cap="none" sz="1400" b="0" i="0" u="none" baseline="0">
                <a:latin typeface="Arial"/>
                <a:ea typeface="Arial"/>
                <a:cs typeface="Arial"/>
              </a:defRPr>
            </a:pPr>
          </a:p>
        </c:txPr>
        <c:crossAx val="20623192"/>
        <c:crosses val="autoZero"/>
        <c:crossBetween val="midCat"/>
        <c:dispUnits/>
      </c:valAx>
      <c:valAx>
        <c:axId val="20623192"/>
        <c:scaling>
          <c:orientation val="minMax"/>
          <c:max val="3.471342764654661"/>
          <c:min val="0"/>
        </c:scaling>
        <c:axPos val="l"/>
        <c:delete val="0"/>
        <c:numFmt formatCode="General" sourceLinked="1"/>
        <c:majorTickMark val="none"/>
        <c:minorTickMark val="none"/>
        <c:tickLblPos val="none"/>
        <c:spPr>
          <a:ln w="3175">
            <a:noFill/>
          </a:ln>
        </c:spPr>
        <c:txPr>
          <a:bodyPr/>
          <a:lstStyle/>
          <a:p>
            <a:pPr>
              <a:defRPr lang="en-US" cap="none" sz="1400" b="0" i="0" u="none" baseline="0">
                <a:latin typeface="Arial"/>
                <a:ea typeface="Arial"/>
                <a:cs typeface="Arial"/>
              </a:defRPr>
            </a:pPr>
          </a:p>
        </c:txPr>
        <c:crossAx val="2466108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Obtuse Corner Fill Slopes</a:t>
            </a:r>
          </a:p>
        </c:rich>
      </c:tx>
      <c:layout/>
      <c:spPr>
        <a:noFill/>
        <a:ln>
          <a:noFill/>
        </a:ln>
      </c:spPr>
    </c:title>
    <c:plotArea>
      <c:layout>
        <c:manualLayout>
          <c:xMode val="edge"/>
          <c:yMode val="edge"/>
          <c:x val="0.2635"/>
          <c:y val="0.11475"/>
          <c:w val="0.5375"/>
          <c:h val="0.7975"/>
        </c:manualLayout>
      </c:layout>
      <c:scatterChart>
        <c:scatterStyle val="lineMarker"/>
        <c:varyColors val="0"/>
        <c:ser>
          <c:idx val="1"/>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Data'!$J$8:$J$9</c:f>
              <c:numCache>
                <c:ptCount val="2"/>
                <c:pt idx="0">
                  <c:v>0</c:v>
                </c:pt>
                <c:pt idx="1">
                  <c:v>1.414213562373095</c:v>
                </c:pt>
              </c:numCache>
            </c:numRef>
          </c:xVal>
          <c:yVal>
            <c:numRef>
              <c:f>'Plot Data'!$K$8:$K$9</c:f>
              <c:numCache>
                <c:ptCount val="2"/>
                <c:pt idx="0">
                  <c:v>0</c:v>
                </c:pt>
                <c:pt idx="1">
                  <c:v>1.4142135623730951</c:v>
                </c:pt>
              </c:numCache>
            </c:numRef>
          </c:yVal>
          <c:smooth val="0"/>
        </c:ser>
        <c:ser>
          <c:idx val="0"/>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Data'!$L$8:$L$9</c:f>
              <c:numCache>
                <c:ptCount val="2"/>
                <c:pt idx="0">
                  <c:v>0</c:v>
                </c:pt>
                <c:pt idx="1">
                  <c:v>1.751999993779097</c:v>
                </c:pt>
              </c:numCache>
            </c:numRef>
          </c:xVal>
          <c:yVal>
            <c:numRef>
              <c:f>'Plot Data'!$M$8:$M$9</c:f>
              <c:numCache>
                <c:ptCount val="2"/>
                <c:pt idx="0">
                  <c:v>0</c:v>
                </c:pt>
                <c:pt idx="1">
                  <c:v>1.0115176680285847</c:v>
                </c:pt>
              </c:numCache>
            </c:numRef>
          </c:yVal>
          <c:smooth val="0"/>
        </c:ser>
        <c:ser>
          <c:idx val="2"/>
          <c:order val="2"/>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Data'!$N$8:$N$9</c:f>
              <c:numCache>
                <c:ptCount val="2"/>
                <c:pt idx="0">
                  <c:v>0</c:v>
                </c:pt>
                <c:pt idx="1">
                  <c:v>2.0460335235309284</c:v>
                </c:pt>
              </c:numCache>
            </c:numRef>
          </c:xVal>
          <c:yVal>
            <c:numRef>
              <c:f>'Plot Data'!$O$8:$O$9</c:f>
              <c:numCache>
                <c:ptCount val="2"/>
                <c:pt idx="0">
                  <c:v>0</c:v>
                </c:pt>
                <c:pt idx="1">
                  <c:v>0.5482330303171167</c:v>
                </c:pt>
              </c:numCache>
            </c:numRef>
          </c:yVal>
          <c:smooth val="0"/>
        </c:ser>
        <c:ser>
          <c:idx val="3"/>
          <c:order val="3"/>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Data'!$P$8:$P$9</c:f>
              <c:numCache>
                <c:ptCount val="2"/>
                <c:pt idx="0">
                  <c:v>0</c:v>
                </c:pt>
                <c:pt idx="1">
                  <c:v>2.3207367421759946</c:v>
                </c:pt>
              </c:numCache>
            </c:numRef>
          </c:xVal>
          <c:yVal>
            <c:numRef>
              <c:f>'Plot Data'!$Q$8:$Q$9</c:f>
              <c:numCache>
                <c:ptCount val="2"/>
                <c:pt idx="0">
                  <c:v>0</c:v>
                </c:pt>
                <c:pt idx="1">
                  <c:v>1.4209944800088835E-16</c:v>
                </c:pt>
              </c:numCache>
            </c:numRef>
          </c:yVal>
          <c:smooth val="0"/>
        </c:ser>
        <c:ser>
          <c:idx val="4"/>
          <c:order val="4"/>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Data'!$R$8:$R$9</c:f>
              <c:numCache>
                <c:ptCount val="2"/>
                <c:pt idx="0">
                  <c:v>0</c:v>
                </c:pt>
                <c:pt idx="1">
                  <c:v>2.59067154518598</c:v>
                </c:pt>
              </c:numCache>
            </c:numRef>
          </c:xVal>
          <c:yVal>
            <c:numRef>
              <c:f>'Plot Data'!$S$8:$S$9</c:f>
              <c:numCache>
                <c:ptCount val="2"/>
                <c:pt idx="0">
                  <c:v>0</c:v>
                </c:pt>
                <c:pt idx="1">
                  <c:v>-0.6941683483868724</c:v>
                </c:pt>
              </c:numCache>
            </c:numRef>
          </c:yVal>
          <c:smooth val="0"/>
        </c:ser>
        <c:ser>
          <c:idx val="5"/>
          <c:order val="5"/>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Data'!$T$8:$T$9</c:f>
              <c:numCache>
                <c:ptCount val="2"/>
                <c:pt idx="0">
                  <c:v>0</c:v>
                </c:pt>
                <c:pt idx="1">
                  <c:v>2.849107850011634</c:v>
                </c:pt>
              </c:numCache>
            </c:numRef>
          </c:xVal>
          <c:yVal>
            <c:numRef>
              <c:f>'Plot Data'!$U$8:$U$9</c:f>
              <c:numCache>
                <c:ptCount val="2"/>
                <c:pt idx="0">
                  <c:v>0</c:v>
                </c:pt>
                <c:pt idx="1">
                  <c:v>-1.644933184154492</c:v>
                </c:pt>
              </c:numCache>
            </c:numRef>
          </c:yVal>
          <c:smooth val="0"/>
        </c:ser>
        <c:ser>
          <c:idx val="6"/>
          <c:order val="6"/>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Data'!$V$8:$V$9</c:f>
              <c:numCache>
                <c:ptCount val="2"/>
                <c:pt idx="0">
                  <c:v>0</c:v>
                </c:pt>
                <c:pt idx="1">
                  <c:v>3</c:v>
                </c:pt>
              </c:numCache>
            </c:numRef>
          </c:xVal>
          <c:yVal>
            <c:numRef>
              <c:f>'Plot Data'!$W$8:$W$9</c:f>
              <c:numCache>
                <c:ptCount val="2"/>
                <c:pt idx="0">
                  <c:v>0</c:v>
                </c:pt>
                <c:pt idx="1">
                  <c:v>-3</c:v>
                </c:pt>
              </c:numCache>
            </c:numRef>
          </c:yVal>
          <c:smooth val="0"/>
        </c:ser>
        <c:ser>
          <c:idx val="7"/>
          <c:order val="7"/>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
                <c:rich>
                  <a:bodyPr vert="horz" rot="0" anchor="ctr"/>
                  <a:lstStyle/>
                  <a:p>
                    <a:pPr algn="ctr" rtl="1">
                      <a:defRPr/>
                    </a:pPr>
                    <a:r>
                      <a:rPr lang="en-US" cap="none" sz="1000" b="1" i="0" u="none" baseline="0">
                        <a:latin typeface="Arial"/>
                        <a:ea typeface="Arial"/>
                        <a:cs typeface="Arial"/>
                      </a:rPr>
                      <a:t>(0,2.000)</a:t>
                    </a:r>
                  </a:p>
                </c:rich>
              </c:tx>
              <c:numFmt formatCode="General" sourceLinked="1"/>
              <c:showLegendKey val="0"/>
              <c:showVal val="0"/>
              <c:showBubbleSize val="0"/>
              <c:showCatName val="1"/>
              <c:showSerName val="0"/>
              <c:showPercent val="0"/>
            </c:dLbl>
            <c:dLbl>
              <c:idx val="1"/>
              <c:tx>
                <c:rich>
                  <a:bodyPr vert="horz" rot="0" anchor="ctr"/>
                  <a:lstStyle/>
                  <a:p>
                    <a:pPr algn="ctr" rtl="1">
                      <a:defRPr/>
                    </a:pPr>
                    <a:r>
                      <a:rPr lang="en-US" cap="none" sz="1000" b="1" i="0" u="none" baseline="0">
                        <a:latin typeface="Arial"/>
                        <a:ea typeface="Arial"/>
                        <a:cs typeface="Arial"/>
                      </a:rPr>
                      <a:t>(15,2.023)</a:t>
                    </a:r>
                  </a:p>
                </c:rich>
              </c:tx>
              <c:numFmt formatCode="General" sourceLinked="1"/>
              <c:showLegendKey val="0"/>
              <c:showVal val="0"/>
              <c:showBubbleSize val="0"/>
              <c:showCatName val="1"/>
              <c:showSerName val="0"/>
              <c:showPercent val="0"/>
            </c:dLbl>
            <c:dLbl>
              <c:idx val="2"/>
              <c:tx>
                <c:rich>
                  <a:bodyPr vert="horz" rot="0" anchor="ctr"/>
                  <a:lstStyle/>
                  <a:p>
                    <a:pPr algn="ctr" rtl="1">
                      <a:defRPr/>
                    </a:pPr>
                    <a:r>
                      <a:rPr lang="en-US" cap="none" sz="1000" b="1" i="0" u="none" baseline="0">
                        <a:latin typeface="Arial"/>
                        <a:ea typeface="Arial"/>
                        <a:cs typeface="Arial"/>
                      </a:rPr>
                      <a:t>(30,2.118)</a:t>
                    </a:r>
                  </a:p>
                </c:rich>
              </c:tx>
              <c:numFmt formatCode="General" sourceLinked="1"/>
              <c:showLegendKey val="0"/>
              <c:showVal val="0"/>
              <c:showBubbleSize val="0"/>
              <c:showCatName val="1"/>
              <c:showSerName val="0"/>
              <c:showPercent val="0"/>
            </c:dLbl>
            <c:dLbl>
              <c:idx val="3"/>
              <c:tx>
                <c:rich>
                  <a:bodyPr vert="horz" rot="0" anchor="ctr"/>
                  <a:lstStyle/>
                  <a:p>
                    <a:pPr algn="ctr" rtl="1">
                      <a:defRPr/>
                    </a:pPr>
                    <a:r>
                      <a:rPr lang="en-US" cap="none" sz="1000" b="1" i="0" u="none" baseline="0">
                        <a:latin typeface="Arial"/>
                        <a:ea typeface="Arial"/>
                        <a:cs typeface="Arial"/>
                      </a:rPr>
                      <a:t>(45,2.321)</a:t>
                    </a:r>
                  </a:p>
                </c:rich>
              </c:tx>
              <c:numFmt formatCode="General" sourceLinked="1"/>
              <c:showLegendKey val="0"/>
              <c:showVal val="0"/>
              <c:showBubbleSize val="0"/>
              <c:showCatName val="1"/>
              <c:showSerName val="0"/>
              <c:showPercent val="0"/>
            </c:dLbl>
            <c:dLbl>
              <c:idx val="4"/>
              <c:tx>
                <c:rich>
                  <a:bodyPr vert="horz" rot="0" anchor="ctr"/>
                  <a:lstStyle/>
                  <a:p>
                    <a:pPr algn="ctr" rtl="1">
                      <a:defRPr/>
                    </a:pPr>
                    <a:r>
                      <a:rPr lang="en-US" cap="none" sz="1000" b="1" i="0" u="none" baseline="0">
                        <a:latin typeface="Arial"/>
                        <a:ea typeface="Arial"/>
                        <a:cs typeface="Arial"/>
                      </a:rPr>
                      <a:t>(60,2.682)</a:t>
                    </a:r>
                  </a:p>
                </c:rich>
              </c:tx>
              <c:numFmt formatCode="General" sourceLinked="1"/>
              <c:showLegendKey val="0"/>
              <c:showVal val="0"/>
              <c:showBubbleSize val="0"/>
              <c:showCatName val="1"/>
              <c:showSerName val="0"/>
              <c:showPercent val="0"/>
            </c:dLbl>
            <c:dLbl>
              <c:idx val="5"/>
              <c:tx>
                <c:rich>
                  <a:bodyPr vert="horz" rot="0" anchor="ctr"/>
                  <a:lstStyle/>
                  <a:p>
                    <a:pPr algn="ctr" rtl="1">
                      <a:defRPr/>
                    </a:pPr>
                    <a:r>
                      <a:rPr lang="en-US" cap="none" sz="1000" b="1" i="0" u="none" baseline="0">
                        <a:latin typeface="Arial"/>
                        <a:ea typeface="Arial"/>
                        <a:cs typeface="Arial"/>
                      </a:rPr>
                      <a:t>(75,3.290)</a:t>
                    </a:r>
                  </a:p>
                </c:rich>
              </c:tx>
              <c:numFmt formatCode="General" sourceLinked="1"/>
              <c:showLegendKey val="0"/>
              <c:showVal val="0"/>
              <c:showBubbleSize val="0"/>
              <c:showCatName val="1"/>
              <c:showSerName val="0"/>
              <c:showPercent val="0"/>
            </c:dLbl>
            <c:dLbl>
              <c:idx val="6"/>
              <c:tx>
                <c:rich>
                  <a:bodyPr vert="horz" rot="0" anchor="ctr"/>
                  <a:lstStyle/>
                  <a:p>
                    <a:pPr algn="ctr" rtl="1">
                      <a:defRPr/>
                    </a:pPr>
                    <a:r>
                      <a:rPr lang="en-US" cap="none" sz="1000" b="1" i="0" u="none" baseline="0">
                        <a:latin typeface="Arial"/>
                        <a:ea typeface="Arial"/>
                        <a:cs typeface="Arial"/>
                      </a:rPr>
                      <a:t>(90,4.243)</a:t>
                    </a:r>
                  </a:p>
                </c:rich>
              </c:tx>
              <c:numFmt formatCode="General" sourceLinked="1"/>
              <c:showLegendKey val="0"/>
              <c:showVal val="0"/>
              <c:showBubbleSize val="0"/>
              <c:showCatName val="1"/>
              <c:showSerName val="0"/>
              <c:showPercent val="0"/>
            </c:dLbl>
            <c:dLbl>
              <c:idx val="7"/>
              <c:tx>
                <c:rich>
                  <a:bodyPr vert="horz" rot="0" anchor="ctr"/>
                  <a:lstStyle/>
                  <a:p>
                    <a:pPr algn="ctr" rtl="1">
                      <a:defRPr/>
                    </a:pPr>
                    <a:r>
                      <a:rPr lang="en-US" cap="none" sz="1000" b="1" i="0" u="none" baseline="0">
                        <a:latin typeface="Arial"/>
                        <a:ea typeface="Arial"/>
                        <a:cs typeface="Arial"/>
                      </a:rPr>
                      <a:t>(31.5,2.133)</a:t>
                    </a:r>
                  </a:p>
                </c:rich>
              </c:tx>
              <c:numFmt formatCode="General" sourceLinked="1"/>
              <c:showLegendKey val="0"/>
              <c:showVal val="0"/>
              <c:showBubbleSize val="0"/>
              <c:showCatName val="1"/>
              <c:showSerName val="0"/>
              <c:showPercent val="0"/>
            </c:dLbl>
            <c:dLbl>
              <c:idx val="8"/>
              <c:tx>
                <c:rich>
                  <a:bodyPr vert="horz" rot="0" anchor="ctr"/>
                  <a:lstStyle/>
                  <a:p>
                    <a:pPr algn="ctr" rtl="1">
                      <a:defRPr/>
                    </a:pPr>
                    <a:r>
                      <a:rPr lang="en-US" cap="none" sz="1000" b="1" i="0" u="none" baseline="0">
                        <a:latin typeface="Arial"/>
                        <a:ea typeface="Arial"/>
                        <a:cs typeface="Arial"/>
                      </a:rPr>
                      <a:t>(36,2.184)</a:t>
                    </a:r>
                  </a:p>
                </c:rich>
              </c:tx>
              <c:numFmt formatCode="General" sourceLinked="1"/>
              <c:showLegendKey val="0"/>
              <c:showVal val="0"/>
              <c:showBubbleSize val="0"/>
              <c:showCatName val="1"/>
              <c:showSerName val="0"/>
              <c:showPercent val="0"/>
            </c:dLbl>
            <c:dLbl>
              <c:idx val="9"/>
              <c:tx>
                <c:rich>
                  <a:bodyPr vert="horz" rot="0" anchor="ctr"/>
                  <a:lstStyle/>
                  <a:p>
                    <a:pPr algn="ctr" rtl="1">
                      <a:defRPr/>
                    </a:pPr>
                    <a:r>
                      <a:rPr lang="en-US" cap="none" sz="1000" b="1" i="0" u="none" baseline="0">
                        <a:latin typeface="Arial"/>
                        <a:ea typeface="Arial"/>
                        <a:cs typeface="Arial"/>
                      </a:rPr>
                      <a:t>(40.5,2.246)</a:t>
                    </a:r>
                  </a:p>
                </c:rich>
              </c:tx>
              <c:numFmt formatCode="General" sourceLinked="1"/>
              <c:showLegendKey val="0"/>
              <c:showVal val="0"/>
              <c:showBubbleSize val="0"/>
              <c:showCatName val="1"/>
              <c:showSerName val="0"/>
              <c:showPercent val="0"/>
            </c:dLbl>
            <c:dLbl>
              <c:idx val="10"/>
              <c:tx>
                <c:rich>
                  <a:bodyPr vert="horz" rot="0" anchor="ctr"/>
                  <a:lstStyle/>
                  <a:p>
                    <a:pPr algn="ctr" rtl="1">
                      <a:defRPr/>
                    </a:pPr>
                    <a:r>
                      <a:rPr lang="en-US" cap="none" sz="1000" b="1" i="0" u="none" baseline="0">
                        <a:latin typeface="Arial"/>
                        <a:ea typeface="Arial"/>
                        <a:cs typeface="Arial"/>
                      </a:rPr>
                      <a:t>(45,2.321)</a:t>
                    </a:r>
                  </a:p>
                </c:rich>
              </c:tx>
              <c:numFmt formatCode="General" sourceLinked="1"/>
              <c:showLegendKey val="0"/>
              <c:showVal val="0"/>
              <c:showBubbleSize val="0"/>
              <c:showCatName val="1"/>
              <c:showSerName val="0"/>
              <c:showPercent val="0"/>
            </c:dLbl>
            <c:dLbl>
              <c:idx val="11"/>
              <c:tx>
                <c:rich>
                  <a:bodyPr vert="horz" rot="0" anchor="ctr"/>
                  <a:lstStyle/>
                  <a:p>
                    <a:pPr algn="ctr" rtl="1">
                      <a:defRPr/>
                    </a:pPr>
                    <a:r>
                      <a:rPr lang="en-US" cap="none" sz="1000" b="1" i="0" u="none" baseline="0">
                        <a:latin typeface="Arial"/>
                        <a:ea typeface="Arial"/>
                        <a:cs typeface="Arial"/>
                      </a:rPr>
                      <a:t>(49.5,2.409)</a:t>
                    </a:r>
                  </a:p>
                </c:rich>
              </c:tx>
              <c:numFmt formatCode="General" sourceLinked="1"/>
              <c:showLegendKey val="0"/>
              <c:showVal val="0"/>
              <c:showBubbleSize val="0"/>
              <c:showCatName val="1"/>
              <c:showSerName val="0"/>
              <c:showPercent val="0"/>
            </c:dLbl>
            <c:dLbl>
              <c:idx val="12"/>
              <c:tx>
                <c:rich>
                  <a:bodyPr vert="horz" rot="0" anchor="ctr"/>
                  <a:lstStyle/>
                  <a:p>
                    <a:pPr algn="ctr" rtl="1">
                      <a:defRPr/>
                    </a:pPr>
                    <a:r>
                      <a:rPr lang="en-US" cap="none" sz="1000" b="1" i="0" u="none" baseline="0">
                        <a:latin typeface="Arial"/>
                        <a:ea typeface="Arial"/>
                        <a:cs typeface="Arial"/>
                      </a:rPr>
                      <a:t>(54,2.514)</a:t>
                    </a:r>
                  </a:p>
                </c:rich>
              </c:tx>
              <c:numFmt formatCode="General" sourceLinked="1"/>
              <c:showLegendKey val="0"/>
              <c:showVal val="0"/>
              <c:showBubbleSize val="0"/>
              <c:showCatName val="1"/>
              <c:showSerName val="0"/>
              <c:showPercent val="0"/>
            </c:dLbl>
            <c:dLbl>
              <c:idx val="13"/>
              <c:tx>
                <c:rich>
                  <a:bodyPr vert="horz" rot="0" anchor="ctr"/>
                  <a:lstStyle/>
                  <a:p>
                    <a:pPr algn="ctr" rtl="1">
                      <a:defRPr/>
                    </a:pPr>
                    <a:r>
                      <a:rPr lang="en-US" cap="none" sz="1000" b="1" i="0" u="none" baseline="0">
                        <a:latin typeface="Arial"/>
                        <a:ea typeface="Arial"/>
                        <a:cs typeface="Arial"/>
                      </a:rPr>
                      <a:t>(58.5,2.637)</a:t>
                    </a:r>
                  </a:p>
                </c:rich>
              </c:tx>
              <c:numFmt formatCode="General" sourceLinked="1"/>
              <c:showLegendKey val="0"/>
              <c:showVal val="0"/>
              <c:showBubbleSize val="0"/>
              <c:showCatName val="1"/>
              <c:showSerName val="0"/>
              <c:showPercent val="0"/>
            </c:dLbl>
            <c:dLbl>
              <c:idx val="14"/>
              <c:tx>
                <c:rich>
                  <a:bodyPr vert="horz" rot="0" anchor="ctr"/>
                  <a:lstStyle/>
                  <a:p>
                    <a:pPr algn="ctr" rtl="1">
                      <a:defRPr/>
                    </a:pPr>
                    <a:r>
                      <a:rPr lang="en-US" cap="none" sz="1000" b="1" i="0" u="none" baseline="0">
                        <a:latin typeface="Arial"/>
                        <a:ea typeface="Arial"/>
                        <a:cs typeface="Arial"/>
                      </a:rPr>
                      <a:t>(63,2.780)</a:t>
                    </a:r>
                  </a:p>
                </c:rich>
              </c:tx>
              <c:numFmt formatCode="General" sourceLinked="1"/>
              <c:showLegendKey val="0"/>
              <c:showVal val="0"/>
              <c:showBubbleSize val="0"/>
              <c:showCatName val="1"/>
              <c:showSerName val="0"/>
              <c:showPercent val="0"/>
            </c:dLbl>
            <c:dLbl>
              <c:idx val="15"/>
              <c:tx>
                <c:rich>
                  <a:bodyPr vert="horz" rot="0" anchor="ctr"/>
                  <a:lstStyle/>
                  <a:p>
                    <a:pPr algn="ctr" rtl="1">
                      <a:defRPr/>
                    </a:pPr>
                    <a:r>
                      <a:rPr lang="en-US" cap="none" sz="1000" b="1" i="0" u="none" baseline="0">
                        <a:latin typeface="Arial"/>
                        <a:ea typeface="Arial"/>
                        <a:cs typeface="Arial"/>
                      </a:rPr>
                      <a:t>(67.5,2.948)</a:t>
                    </a:r>
                  </a:p>
                </c:rich>
              </c:tx>
              <c:numFmt formatCode="General" sourceLinked="1"/>
              <c:showLegendKey val="0"/>
              <c:showVal val="0"/>
              <c:showBubbleSize val="0"/>
              <c:showCatName val="1"/>
              <c:showSerName val="0"/>
              <c:showPercent val="0"/>
            </c:dLbl>
            <c:dLbl>
              <c:idx val="16"/>
              <c:tx>
                <c:rich>
                  <a:bodyPr vert="horz" rot="0" anchor="ctr"/>
                  <a:lstStyle/>
                  <a:p>
                    <a:pPr algn="ctr" rtl="1">
                      <a:defRPr/>
                    </a:pPr>
                    <a:r>
                      <a:rPr lang="en-US" cap="none" sz="1000" b="1" i="0" u="none" baseline="0">
                        <a:latin typeface="Arial"/>
                        <a:ea typeface="Arial"/>
                        <a:cs typeface="Arial"/>
                      </a:rPr>
                      <a:t>(72,3.143)</a:t>
                    </a:r>
                  </a:p>
                </c:rich>
              </c:tx>
              <c:numFmt formatCode="General" sourceLinked="1"/>
              <c:showLegendKey val="0"/>
              <c:showVal val="0"/>
              <c:showBubbleSize val="0"/>
              <c:showCatName val="1"/>
              <c:showSerName val="0"/>
              <c:showPercent val="0"/>
            </c:dLbl>
            <c:dLbl>
              <c:idx val="17"/>
              <c:tx>
                <c:rich>
                  <a:bodyPr vert="horz" rot="0" anchor="ctr"/>
                  <a:lstStyle/>
                  <a:p>
                    <a:pPr algn="ctr" rtl="1">
                      <a:defRPr/>
                    </a:pPr>
                    <a:r>
                      <a:rPr lang="en-US" cap="none" sz="1000" b="1" i="0" u="none" baseline="0">
                        <a:latin typeface="Arial"/>
                        <a:ea typeface="Arial"/>
                        <a:cs typeface="Arial"/>
                      </a:rPr>
                      <a:t>(76.5,3.369)</a:t>
                    </a:r>
                  </a:p>
                </c:rich>
              </c:tx>
              <c:numFmt formatCode="General" sourceLinked="1"/>
              <c:showLegendKey val="0"/>
              <c:showVal val="0"/>
              <c:showBubbleSize val="0"/>
              <c:showCatName val="1"/>
              <c:showSerName val="0"/>
              <c:showPercent val="0"/>
            </c:dLbl>
            <c:dLbl>
              <c:idx val="18"/>
              <c:tx>
                <c:rich>
                  <a:bodyPr vert="horz" rot="0" anchor="ctr"/>
                  <a:lstStyle/>
                  <a:p>
                    <a:pPr algn="ctr" rtl="1">
                      <a:defRPr/>
                    </a:pPr>
                    <a:r>
                      <a:rPr lang="en-US" cap="none" sz="1000" b="1" i="0" u="none" baseline="0">
                        <a:latin typeface="Arial"/>
                        <a:ea typeface="Arial"/>
                        <a:cs typeface="Arial"/>
                      </a:rPr>
                      <a:t>(81,3.628)</a:t>
                    </a:r>
                  </a:p>
                </c:rich>
              </c:tx>
              <c:numFmt formatCode="General" sourceLinked="1"/>
              <c:showLegendKey val="0"/>
              <c:showVal val="0"/>
              <c:showBubbleSize val="0"/>
              <c:showCatName val="1"/>
              <c:showSerName val="0"/>
              <c:showPercent val="0"/>
            </c:dLbl>
            <c:dLbl>
              <c:idx val="19"/>
              <c:tx>
                <c:rich>
                  <a:bodyPr vert="horz" rot="0" anchor="ctr"/>
                  <a:lstStyle/>
                  <a:p>
                    <a:pPr algn="ctr" rtl="1">
                      <a:defRPr/>
                    </a:pPr>
                    <a:r>
                      <a:rPr lang="en-US" cap="none" sz="1000" b="1" i="0" u="none" baseline="0">
                        <a:latin typeface="Arial"/>
                        <a:ea typeface="Arial"/>
                        <a:cs typeface="Arial"/>
                      </a:rPr>
                      <a:t>(85.5,3.920)</a:t>
                    </a:r>
                  </a:p>
                </c:rich>
              </c:tx>
              <c:numFmt formatCode="General" sourceLinked="1"/>
              <c:showLegendKey val="0"/>
              <c:showVal val="0"/>
              <c:showBubbleSize val="0"/>
              <c:showCatName val="1"/>
              <c:showSerName val="0"/>
              <c:showPercent val="0"/>
            </c:dLbl>
            <c:dLbl>
              <c:idx val="20"/>
              <c:tx>
                <c:rich>
                  <a:bodyPr vert="horz" rot="0" anchor="ctr"/>
                  <a:lstStyle/>
                  <a:p>
                    <a:pPr algn="ctr" rtl="1">
                      <a:defRPr/>
                    </a:pPr>
                    <a:r>
                      <a:rPr lang="en-US" cap="none" sz="1000" b="1" i="0" u="none" baseline="0">
                        <a:latin typeface="Arial"/>
                        <a:ea typeface="Arial"/>
                        <a:cs typeface="Arial"/>
                      </a:rPr>
                      <a:t>(90,4.243)</a:t>
                    </a:r>
                  </a:p>
                </c:rich>
              </c:tx>
              <c:numFmt formatCode="General" sourceLinked="1"/>
              <c:showLegendKey val="0"/>
              <c:showVal val="0"/>
              <c:showBubbleSize val="0"/>
              <c:showCatName val="1"/>
              <c:showSerName val="0"/>
              <c:showPercent val="0"/>
            </c:dLbl>
            <c:numFmt formatCode="General" sourceLinked="1"/>
            <c:txPr>
              <a:bodyPr vert="horz" rot="0" anchor="ctr"/>
              <a:lstStyle/>
              <a:p>
                <a:pPr algn="ctr" rtl="1">
                  <a:defRPr lang="en-US" cap="none" sz="1000" b="1" i="0" u="none" baseline="0">
                    <a:latin typeface="Arial"/>
                    <a:ea typeface="Arial"/>
                    <a:cs typeface="Arial"/>
                  </a:defRPr>
                </a:pPr>
              </a:p>
            </c:txPr>
            <c:showLegendKey val="0"/>
            <c:showVal val="0"/>
            <c:showBubbleSize val="0"/>
            <c:showCatName val="1"/>
            <c:showSerName val="0"/>
            <c:showPercent val="0"/>
          </c:dLbls>
          <c:xVal>
            <c:numRef>
              <c:f>'Plot Data'!$O$12:$O$50</c:f>
              <c:numCache>
                <c:ptCount val="39"/>
                <c:pt idx="0">
                  <c:v>1.414213562373095</c:v>
                </c:pt>
                <c:pt idx="1">
                  <c:v>1.751999993779097</c:v>
                </c:pt>
                <c:pt idx="2">
                  <c:v>2.0460335235309284</c:v>
                </c:pt>
                <c:pt idx="3">
                  <c:v>2.3207367421759946</c:v>
                </c:pt>
                <c:pt idx="4">
                  <c:v>2.59067154518598</c:v>
                </c:pt>
                <c:pt idx="5">
                  <c:v>2.849107850011634</c:v>
                </c:pt>
                <c:pt idx="6">
                  <c:v>3</c:v>
                </c:pt>
              </c:numCache>
            </c:numRef>
          </c:xVal>
          <c:yVal>
            <c:numRef>
              <c:f>'Plot Data'!$P$12:$P$50</c:f>
              <c:numCache>
                <c:ptCount val="39"/>
                <c:pt idx="0">
                  <c:v>1.4142135623730951</c:v>
                </c:pt>
                <c:pt idx="1">
                  <c:v>1.0115176680285847</c:v>
                </c:pt>
                <c:pt idx="2">
                  <c:v>0.5482330303171167</c:v>
                </c:pt>
                <c:pt idx="3">
                  <c:v>1.4209944800088835E-16</c:v>
                </c:pt>
                <c:pt idx="4">
                  <c:v>-0.6941683483868724</c:v>
                </c:pt>
                <c:pt idx="5">
                  <c:v>-1.644933184154492</c:v>
                </c:pt>
                <c:pt idx="6">
                  <c:v>-3</c:v>
                </c:pt>
              </c:numCache>
            </c:numRef>
          </c:yVal>
          <c:smooth val="1"/>
        </c:ser>
        <c:axId val="51391001"/>
        <c:axId val="59865826"/>
      </c:scatterChart>
      <c:valAx>
        <c:axId val="51391001"/>
        <c:scaling>
          <c:orientation val="minMax"/>
          <c:max val="4.414213562373095"/>
          <c:min val="0"/>
        </c:scaling>
        <c:axPos val="b"/>
        <c:delete val="0"/>
        <c:numFmt formatCode="General" sourceLinked="1"/>
        <c:majorTickMark val="none"/>
        <c:minorTickMark val="none"/>
        <c:tickLblPos val="none"/>
        <c:spPr>
          <a:ln w="3175">
            <a:noFill/>
          </a:ln>
        </c:spPr>
        <c:txPr>
          <a:bodyPr/>
          <a:lstStyle/>
          <a:p>
            <a:pPr>
              <a:defRPr lang="en-US" cap="none" sz="1400" b="0" i="0" u="none" baseline="0">
                <a:latin typeface="Arial"/>
                <a:ea typeface="Arial"/>
                <a:cs typeface="Arial"/>
              </a:defRPr>
            </a:pPr>
          </a:p>
        </c:txPr>
        <c:crossAx val="59865826"/>
        <c:crosses val="autoZero"/>
        <c:crossBetween val="midCat"/>
        <c:dispUnits/>
      </c:valAx>
      <c:valAx>
        <c:axId val="59865826"/>
        <c:scaling>
          <c:orientation val="minMax"/>
          <c:max val="1.4142135623730951"/>
          <c:min val="-2.9999999999999996"/>
        </c:scaling>
        <c:axPos val="l"/>
        <c:delete val="0"/>
        <c:numFmt formatCode="General" sourceLinked="1"/>
        <c:majorTickMark val="none"/>
        <c:minorTickMark val="none"/>
        <c:tickLblPos val="none"/>
        <c:spPr>
          <a:ln w="3175">
            <a:noFill/>
          </a:ln>
        </c:spPr>
        <c:txPr>
          <a:bodyPr/>
          <a:lstStyle/>
          <a:p>
            <a:pPr>
              <a:defRPr lang="en-US" cap="none" sz="1400" b="0" i="0" u="none" baseline="0">
                <a:latin typeface="Arial"/>
                <a:ea typeface="Arial"/>
                <a:cs typeface="Arial"/>
              </a:defRPr>
            </a:pPr>
          </a:p>
        </c:txPr>
        <c:crossAx val="5139100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Fill Layout</a:t>
            </a:r>
          </a:p>
        </c:rich>
      </c:tx>
      <c:layout/>
      <c:spPr>
        <a:noFill/>
        <a:ln>
          <a:noFill/>
        </a:ln>
      </c:spPr>
    </c:title>
    <c:plotArea>
      <c:layout>
        <c:manualLayout>
          <c:xMode val="edge"/>
          <c:yMode val="edge"/>
          <c:x val="0.2155"/>
          <c:y val="0.133"/>
          <c:w val="0.573"/>
          <c:h val="0.7992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Data'!$G$8:$G$11</c:f>
              <c:numCache>
                <c:ptCount val="4"/>
                <c:pt idx="0">
                  <c:v>0</c:v>
                </c:pt>
                <c:pt idx="1">
                  <c:v>0</c:v>
                </c:pt>
                <c:pt idx="2">
                  <c:v>10</c:v>
                </c:pt>
                <c:pt idx="3">
                  <c:v>10</c:v>
                </c:pt>
              </c:numCache>
            </c:numRef>
          </c:xVal>
          <c:yVal>
            <c:numRef>
              <c:f>'Plot Data'!$H$8:$H$11</c:f>
              <c:numCache>
                <c:ptCount val="4"/>
                <c:pt idx="0">
                  <c:v>-20</c:v>
                </c:pt>
                <c:pt idx="1">
                  <c:v>0</c:v>
                </c:pt>
                <c:pt idx="2">
                  <c:v>-7.071067811865475</c:v>
                </c:pt>
                <c:pt idx="3">
                  <c:v>-20</c:v>
                </c:pt>
              </c:numCache>
            </c:numRef>
          </c:yVal>
          <c:smooth val="0"/>
        </c:ser>
        <c:ser>
          <c:idx val="1"/>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Data'!$D$8:$D$9</c:f>
              <c:numCache>
                <c:ptCount val="2"/>
                <c:pt idx="0">
                  <c:v>-6</c:v>
                </c:pt>
                <c:pt idx="1">
                  <c:v>-6</c:v>
                </c:pt>
              </c:numCache>
            </c:numRef>
          </c:xVal>
          <c:yVal>
            <c:numRef>
              <c:f>'Plot Data'!$E$8:$E$9</c:f>
              <c:numCache>
                <c:ptCount val="2"/>
                <c:pt idx="0">
                  <c:v>-20</c:v>
                </c:pt>
                <c:pt idx="1">
                  <c:v>0</c:v>
                </c:pt>
              </c:numCache>
            </c:numRef>
          </c:yVal>
          <c:smooth val="0"/>
        </c:ser>
        <c:ser>
          <c:idx val="2"/>
          <c:order val="2"/>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Data'!$D$11:$D$12</c:f>
              <c:numCache>
                <c:ptCount val="2"/>
                <c:pt idx="0">
                  <c:v>0</c:v>
                </c:pt>
                <c:pt idx="1">
                  <c:v>12.82842712474619</c:v>
                </c:pt>
              </c:numCache>
            </c:numRef>
          </c:xVal>
          <c:yVal>
            <c:numRef>
              <c:f>'Plot Data'!$E$11:$E$12</c:f>
              <c:numCache>
                <c:ptCount val="2"/>
                <c:pt idx="0">
                  <c:v>5.65685424949238</c:v>
                </c:pt>
                <c:pt idx="1">
                  <c:v>-4.242640687119284</c:v>
                </c:pt>
              </c:numCache>
            </c:numRef>
          </c:yVal>
          <c:smooth val="0"/>
        </c:ser>
        <c:ser>
          <c:idx val="3"/>
          <c:order val="3"/>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Data'!$D$14:$D$15</c:f>
              <c:numCache>
                <c:ptCount val="2"/>
                <c:pt idx="0">
                  <c:v>16</c:v>
                </c:pt>
                <c:pt idx="1">
                  <c:v>16</c:v>
                </c:pt>
              </c:numCache>
            </c:numRef>
          </c:xVal>
          <c:yVal>
            <c:numRef>
              <c:f>'Plot Data'!$E$14:$E$15</c:f>
              <c:numCache>
                <c:ptCount val="2"/>
                <c:pt idx="0">
                  <c:v>-13.071067811865474</c:v>
                </c:pt>
                <c:pt idx="1">
                  <c:v>-20</c:v>
                </c:pt>
              </c:numCache>
            </c:numRef>
          </c:yVal>
          <c:smooth val="0"/>
        </c:ser>
        <c:ser>
          <c:idx val="4"/>
          <c:order val="4"/>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Data'!$D$17:$D$100</c:f>
              <c:numCache>
                <c:ptCount val="84"/>
                <c:pt idx="0">
                  <c:v>0</c:v>
                </c:pt>
                <c:pt idx="1">
                  <c:v>-0.48004431369866823</c:v>
                </c:pt>
                <c:pt idx="2">
                  <c:v>-1.0318842114886508</c:v>
                </c:pt>
                <c:pt idx="3">
                  <c:v>-1.6458738666734443</c:v>
                </c:pt>
                <c:pt idx="4">
                  <c:v>-2.2957449758312043</c:v>
                </c:pt>
                <c:pt idx="5">
                  <c:v>-2.9414974546505412</c:v>
                </c:pt>
                <c:pt idx="6">
                  <c:v>-3.5417403096668236</c:v>
                </c:pt>
                <c:pt idx="7">
                  <c:v>-4.067231279430292</c:v>
                </c:pt>
                <c:pt idx="8">
                  <c:v>-4.506414693877815</c:v>
                </c:pt>
                <c:pt idx="9">
                  <c:v>-4.861944310102167</c:v>
                </c:pt>
                <c:pt idx="10">
                  <c:v>-5.144148770522845</c:v>
                </c:pt>
                <c:pt idx="11">
                  <c:v>-5.365546938452852</c:v>
                </c:pt>
                <c:pt idx="12">
                  <c:v>-5.537956022593155</c:v>
                </c:pt>
                <c:pt idx="13">
                  <c:v>-5.671568930006284</c:v>
                </c:pt>
                <c:pt idx="14">
                  <c:v>-5.7741823854510335</c:v>
                </c:pt>
                <c:pt idx="15">
                  <c:v>-5.852136758915953</c:v>
                </c:pt>
                <c:pt idx="16">
                  <c:v>-5.910146182539009</c:v>
                </c:pt>
                <c:pt idx="17">
                  <c:v>-5.951652963481197</c:v>
                </c:pt>
                <c:pt idx="18">
                  <c:v>-5.979292040446574</c:v>
                </c:pt>
                <c:pt idx="19">
                  <c:v>-5.994983013748224</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numCache>
            </c:numRef>
          </c:xVal>
          <c:yVal>
            <c:numRef>
              <c:f>'Plot Data'!$E$17:$E$100</c:f>
              <c:numCache>
                <c:ptCount val="84"/>
                <c:pt idx="0">
                  <c:v>5.65685424949238</c:v>
                </c:pt>
                <c:pt idx="1">
                  <c:v>6.099541332291754</c:v>
                </c:pt>
                <c:pt idx="2">
                  <c:v>6.515060503255732</c:v>
                </c:pt>
                <c:pt idx="3">
                  <c:v>6.855558038452723</c:v>
                </c:pt>
                <c:pt idx="4">
                  <c:v>7.0655765176684975</c:v>
                </c:pt>
                <c:pt idx="5">
                  <c:v>7.101403048703275</c:v>
                </c:pt>
                <c:pt idx="6">
                  <c:v>6.951056739523175</c:v>
                </c:pt>
                <c:pt idx="7">
                  <c:v>6.637118225281308</c:v>
                </c:pt>
                <c:pt idx="8">
                  <c:v>6.202547710799063</c:v>
                </c:pt>
                <c:pt idx="9">
                  <c:v>5.692605385946451</c:v>
                </c:pt>
                <c:pt idx="10">
                  <c:v>5.144148770522846</c:v>
                </c:pt>
                <c:pt idx="11">
                  <c:v>4.582610007080216</c:v>
                </c:pt>
                <c:pt idx="12">
                  <c:v>4.023560568637344</c:v>
                </c:pt>
                <c:pt idx="13">
                  <c:v>3.4755419102978022</c:v>
                </c:pt>
                <c:pt idx="14">
                  <c:v>2.942092875409751</c:v>
                </c:pt>
                <c:pt idx="15">
                  <c:v>2.424034414405116</c:v>
                </c:pt>
                <c:pt idx="16">
                  <c:v>1.9203229023226458</c:v>
                </c:pt>
                <c:pt idx="17">
                  <c:v>1.4288654579480615</c:v>
                </c:pt>
                <c:pt idx="18">
                  <c:v>0.9470268233630855</c:v>
                </c:pt>
                <c:pt idx="19">
                  <c:v>0.47181539556658064</c:v>
                </c:pt>
                <c:pt idx="20">
                  <c:v>3.67544536472586E-16</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yVal>
          <c:smooth val="0"/>
        </c:ser>
        <c:ser>
          <c:idx val="5"/>
          <c:order val="5"/>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Data'!$G$17:$G$100</c:f>
              <c:numCache>
                <c:ptCount val="84"/>
                <c:pt idx="0">
                  <c:v>12.82842712474619</c:v>
                </c:pt>
                <c:pt idx="1">
                  <c:v>13.043977209603034</c:v>
                </c:pt>
                <c:pt idx="2">
                  <c:v>13.247660332072774</c:v>
                </c:pt>
                <c:pt idx="3">
                  <c:v>13.441343912635201</c:v>
                </c:pt>
                <c:pt idx="4">
                  <c:v>13.626766092428499</c:v>
                </c:pt>
                <c:pt idx="5">
                  <c:v>13.805450190154176</c:v>
                </c:pt>
                <c:pt idx="6">
                  <c:v>13.978833985360115</c:v>
                </c:pt>
                <c:pt idx="7">
                  <c:v>14.148054268420623</c:v>
                </c:pt>
                <c:pt idx="8">
                  <c:v>14.314320909570265</c:v>
                </c:pt>
                <c:pt idx="9">
                  <c:v>14.478484426718731</c:v>
                </c:pt>
                <c:pt idx="10">
                  <c:v>14.64147348435199</c:v>
                </c:pt>
                <c:pt idx="11">
                  <c:v>14.803678029426004</c:v>
                </c:pt>
                <c:pt idx="12">
                  <c:v>14.965811722571086</c:v>
                </c:pt>
                <c:pt idx="13">
                  <c:v>15.12751711590964</c:v>
                </c:pt>
                <c:pt idx="14">
                  <c:v>15.288647389279607</c:v>
                </c:pt>
                <c:pt idx="15">
                  <c:v>15.447222206779793</c:v>
                </c:pt>
                <c:pt idx="16">
                  <c:v>15.600979825078618</c:v>
                </c:pt>
                <c:pt idx="17">
                  <c:v>15.744648988160204</c:v>
                </c:pt>
                <c:pt idx="18">
                  <c:v>15.869557110992382</c:v>
                </c:pt>
                <c:pt idx="19">
                  <c:v>15.962175129887154</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numCache>
            </c:numRef>
          </c:xVal>
          <c:yVal>
            <c:numRef>
              <c:f>'Plot Data'!$H$17:$H$100</c:f>
              <c:numCache>
                <c:ptCount val="84"/>
                <c:pt idx="0">
                  <c:v>-4.242640687119284</c:v>
                </c:pt>
                <c:pt idx="1">
                  <c:v>-4.471265670152546</c:v>
                </c:pt>
                <c:pt idx="2">
                  <c:v>-4.711504464098592</c:v>
                </c:pt>
                <c:pt idx="3">
                  <c:v>-4.962209549942066</c:v>
                </c:pt>
                <c:pt idx="4">
                  <c:v>-5.22313818840969</c:v>
                </c:pt>
                <c:pt idx="5">
                  <c:v>-5.494798732168341</c:v>
                </c:pt>
                <c:pt idx="6">
                  <c:v>-5.778266281981102</c:v>
                </c:pt>
                <c:pt idx="7">
                  <c:v>-6.075208090506073</c:v>
                </c:pt>
                <c:pt idx="8">
                  <c:v>-6.387746509222744</c:v>
                </c:pt>
                <c:pt idx="9">
                  <c:v>-6.718603443495238</c:v>
                </c:pt>
                <c:pt idx="10">
                  <c:v>-7.071067811865475</c:v>
                </c:pt>
                <c:pt idx="11">
                  <c:v>-7.44912547181722</c:v>
                </c:pt>
                <c:pt idx="12">
                  <c:v>-7.857575122301918</c:v>
                </c:pt>
                <c:pt idx="13">
                  <c:v>-8.302075758215116</c:v>
                </c:pt>
                <c:pt idx="14">
                  <c:v>-8.789453515073157</c:v>
                </c:pt>
                <c:pt idx="15">
                  <c:v>-9.327381127173565</c:v>
                </c:pt>
                <c:pt idx="16">
                  <c:v>-9.924909574847884</c:v>
                </c:pt>
                <c:pt idx="17">
                  <c:v>-10.59139323939731</c:v>
                </c:pt>
                <c:pt idx="18">
                  <c:v>-11.33555067355772</c:v>
                </c:pt>
                <c:pt idx="19">
                  <c:v>-12.163246433652727</c:v>
                </c:pt>
                <c:pt idx="20">
                  <c:v>-13.071067811865474</c:v>
                </c:pt>
                <c:pt idx="21">
                  <c:v>-13.071067811865474</c:v>
                </c:pt>
                <c:pt idx="22">
                  <c:v>-13.071067811865474</c:v>
                </c:pt>
                <c:pt idx="23">
                  <c:v>-13.071067811865474</c:v>
                </c:pt>
                <c:pt idx="24">
                  <c:v>-13.071067811865474</c:v>
                </c:pt>
                <c:pt idx="25">
                  <c:v>-13.071067811865474</c:v>
                </c:pt>
                <c:pt idx="26">
                  <c:v>-13.071067811865474</c:v>
                </c:pt>
                <c:pt idx="27">
                  <c:v>-13.071067811865474</c:v>
                </c:pt>
                <c:pt idx="28">
                  <c:v>-13.071067811865474</c:v>
                </c:pt>
                <c:pt idx="29">
                  <c:v>-13.071067811865474</c:v>
                </c:pt>
                <c:pt idx="30">
                  <c:v>-13.071067811865474</c:v>
                </c:pt>
                <c:pt idx="31">
                  <c:v>-13.071067811865474</c:v>
                </c:pt>
                <c:pt idx="32">
                  <c:v>-13.071067811865474</c:v>
                </c:pt>
                <c:pt idx="33">
                  <c:v>-13.071067811865474</c:v>
                </c:pt>
                <c:pt idx="34">
                  <c:v>-13.071067811865474</c:v>
                </c:pt>
                <c:pt idx="35">
                  <c:v>-13.071067811865474</c:v>
                </c:pt>
                <c:pt idx="36">
                  <c:v>-13.071067811865474</c:v>
                </c:pt>
                <c:pt idx="37">
                  <c:v>-13.071067811865474</c:v>
                </c:pt>
                <c:pt idx="38">
                  <c:v>-13.071067811865474</c:v>
                </c:pt>
                <c:pt idx="39">
                  <c:v>-13.071067811865474</c:v>
                </c:pt>
                <c:pt idx="40">
                  <c:v>-13.071067811865474</c:v>
                </c:pt>
                <c:pt idx="41">
                  <c:v>-13.071067811865474</c:v>
                </c:pt>
                <c:pt idx="42">
                  <c:v>-13.071067811865474</c:v>
                </c:pt>
                <c:pt idx="43">
                  <c:v>-13.071067811865474</c:v>
                </c:pt>
                <c:pt idx="44">
                  <c:v>-13.071067811865474</c:v>
                </c:pt>
                <c:pt idx="45">
                  <c:v>-13.071067811865474</c:v>
                </c:pt>
                <c:pt idx="46">
                  <c:v>-13.071067811865474</c:v>
                </c:pt>
                <c:pt idx="47">
                  <c:v>-13.071067811865474</c:v>
                </c:pt>
                <c:pt idx="48">
                  <c:v>-13.071067811865474</c:v>
                </c:pt>
                <c:pt idx="49">
                  <c:v>-13.071067811865474</c:v>
                </c:pt>
                <c:pt idx="50">
                  <c:v>-13.071067811865474</c:v>
                </c:pt>
                <c:pt idx="51">
                  <c:v>-13.071067811865474</c:v>
                </c:pt>
                <c:pt idx="52">
                  <c:v>-13.071067811865474</c:v>
                </c:pt>
                <c:pt idx="53">
                  <c:v>-13.071067811865474</c:v>
                </c:pt>
                <c:pt idx="54">
                  <c:v>-13.071067811865474</c:v>
                </c:pt>
                <c:pt idx="55">
                  <c:v>-13.071067811865474</c:v>
                </c:pt>
                <c:pt idx="56">
                  <c:v>-13.071067811865474</c:v>
                </c:pt>
                <c:pt idx="57">
                  <c:v>-13.071067811865474</c:v>
                </c:pt>
                <c:pt idx="58">
                  <c:v>-13.071067811865474</c:v>
                </c:pt>
                <c:pt idx="59">
                  <c:v>-13.071067811865474</c:v>
                </c:pt>
                <c:pt idx="60">
                  <c:v>-13.071067811865474</c:v>
                </c:pt>
                <c:pt idx="61">
                  <c:v>-13.071067811865474</c:v>
                </c:pt>
                <c:pt idx="62">
                  <c:v>-13.071067811865474</c:v>
                </c:pt>
                <c:pt idx="63">
                  <c:v>-13.071067811865474</c:v>
                </c:pt>
                <c:pt idx="64">
                  <c:v>-13.071067811865474</c:v>
                </c:pt>
                <c:pt idx="65">
                  <c:v>-13.071067811865474</c:v>
                </c:pt>
                <c:pt idx="66">
                  <c:v>-13.071067811865474</c:v>
                </c:pt>
                <c:pt idx="67">
                  <c:v>-13.071067811865474</c:v>
                </c:pt>
                <c:pt idx="68">
                  <c:v>-13.071067811865474</c:v>
                </c:pt>
                <c:pt idx="69">
                  <c:v>-13.071067811865474</c:v>
                </c:pt>
                <c:pt idx="70">
                  <c:v>-13.071067811865474</c:v>
                </c:pt>
                <c:pt idx="71">
                  <c:v>-13.071067811865474</c:v>
                </c:pt>
                <c:pt idx="72">
                  <c:v>-13.071067811865474</c:v>
                </c:pt>
                <c:pt idx="73">
                  <c:v>-13.071067811865474</c:v>
                </c:pt>
                <c:pt idx="74">
                  <c:v>-13.071067811865474</c:v>
                </c:pt>
                <c:pt idx="75">
                  <c:v>-13.071067811865474</c:v>
                </c:pt>
                <c:pt idx="76">
                  <c:v>-13.071067811865474</c:v>
                </c:pt>
                <c:pt idx="77">
                  <c:v>-13.071067811865474</c:v>
                </c:pt>
                <c:pt idx="78">
                  <c:v>-13.071067811865474</c:v>
                </c:pt>
                <c:pt idx="79">
                  <c:v>-13.071067811865474</c:v>
                </c:pt>
                <c:pt idx="80">
                  <c:v>-13.071067811865474</c:v>
                </c:pt>
                <c:pt idx="81">
                  <c:v>-13.071067811865474</c:v>
                </c:pt>
                <c:pt idx="82">
                  <c:v>-13.071067811865474</c:v>
                </c:pt>
                <c:pt idx="83">
                  <c:v>-13.071067811865474</c:v>
                </c:pt>
              </c:numCache>
            </c:numRef>
          </c:yVal>
          <c:smooth val="0"/>
        </c:ser>
        <c:axId val="1921523"/>
        <c:axId val="17293708"/>
      </c:scatterChart>
      <c:valAx>
        <c:axId val="1921523"/>
        <c:scaling>
          <c:orientation val="minMax"/>
        </c:scaling>
        <c:axPos val="b"/>
        <c:delete val="0"/>
        <c:numFmt formatCode="General" sourceLinked="1"/>
        <c:majorTickMark val="none"/>
        <c:minorTickMark val="none"/>
        <c:tickLblPos val="none"/>
        <c:spPr>
          <a:ln w="3175">
            <a:noFill/>
          </a:ln>
        </c:spPr>
        <c:txPr>
          <a:bodyPr/>
          <a:lstStyle/>
          <a:p>
            <a:pPr>
              <a:defRPr lang="en-US" cap="none" sz="975" b="0" i="0" u="none" baseline="0">
                <a:latin typeface="Arial"/>
                <a:ea typeface="Arial"/>
                <a:cs typeface="Arial"/>
              </a:defRPr>
            </a:pPr>
          </a:p>
        </c:txPr>
        <c:crossAx val="17293708"/>
        <c:crosses val="autoZero"/>
        <c:crossBetween val="midCat"/>
        <c:dispUnits/>
      </c:valAx>
      <c:valAx>
        <c:axId val="17293708"/>
        <c:scaling>
          <c:orientation val="minMax"/>
        </c:scaling>
        <c:axPos val="l"/>
        <c:delete val="0"/>
        <c:numFmt formatCode="General" sourceLinked="1"/>
        <c:majorTickMark val="none"/>
        <c:minorTickMark val="none"/>
        <c:tickLblPos val="none"/>
        <c:spPr>
          <a:ln w="3175">
            <a:noFill/>
          </a:ln>
        </c:spPr>
        <c:txPr>
          <a:bodyPr/>
          <a:lstStyle/>
          <a:p>
            <a:pPr>
              <a:defRPr lang="en-US" cap="none" sz="975" b="0" i="0" u="none" baseline="0">
                <a:latin typeface="Arial"/>
                <a:ea typeface="Arial"/>
                <a:cs typeface="Arial"/>
              </a:defRPr>
            </a:pPr>
          </a:p>
        </c:txPr>
        <c:crossAx val="1921523"/>
        <c:crosses val="autoZero"/>
        <c:crossBetween val="midCat"/>
        <c:dispUnits/>
      </c:valAx>
      <c:spPr>
        <a:noFill/>
        <a:ln w="254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97"/>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21"/>
  <sheetViews>
    <sheetView workbookViewId="0" zoomScale="97"/>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1"/>
  <sheetViews>
    <sheetView workbookViewId="0" zoomScale="10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9525</xdr:rowOff>
    </xdr:from>
    <xdr:to>
      <xdr:col>4</xdr:col>
      <xdr:colOff>400050</xdr:colOff>
      <xdr:row>5</xdr:row>
      <xdr:rowOff>0</xdr:rowOff>
    </xdr:to>
    <xdr:pic>
      <xdr:nvPicPr>
        <xdr:cNvPr id="1" name="CommandButton1"/>
        <xdr:cNvPicPr preferRelativeResize="1">
          <a:picLocks noChangeAspect="1"/>
        </xdr:cNvPicPr>
      </xdr:nvPicPr>
      <xdr:blipFill>
        <a:blip r:embed="rId1"/>
        <a:stretch>
          <a:fillRect/>
        </a:stretch>
      </xdr:blipFill>
      <xdr:spPr>
        <a:xfrm>
          <a:off x="2152650" y="561975"/>
          <a:ext cx="981075" cy="314325"/>
        </a:xfrm>
        <a:prstGeom prst="rect">
          <a:avLst/>
        </a:prstGeom>
        <a:noFill/>
        <a:ln w="9525" cmpd="sng">
          <a:noFill/>
        </a:ln>
      </xdr:spPr>
    </xdr:pic>
    <xdr:clientData/>
  </xdr:twoCellAnchor>
  <xdr:twoCellAnchor editAs="oneCell">
    <xdr:from>
      <xdr:col>5</xdr:col>
      <xdr:colOff>57150</xdr:colOff>
      <xdr:row>3</xdr:row>
      <xdr:rowOff>9525</xdr:rowOff>
    </xdr:from>
    <xdr:to>
      <xdr:col>6</xdr:col>
      <xdr:colOff>428625</xdr:colOff>
      <xdr:row>5</xdr:row>
      <xdr:rowOff>0</xdr:rowOff>
    </xdr:to>
    <xdr:pic>
      <xdr:nvPicPr>
        <xdr:cNvPr id="2" name="CommandButton3"/>
        <xdr:cNvPicPr preferRelativeResize="1">
          <a:picLocks noChangeAspect="1"/>
        </xdr:cNvPicPr>
      </xdr:nvPicPr>
      <xdr:blipFill>
        <a:blip r:embed="rId2"/>
        <a:stretch>
          <a:fillRect/>
        </a:stretch>
      </xdr:blipFill>
      <xdr:spPr>
        <a:xfrm>
          <a:off x="3400425" y="561975"/>
          <a:ext cx="9810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6</xdr:col>
      <xdr:colOff>47625</xdr:colOff>
      <xdr:row>2</xdr:row>
      <xdr:rowOff>152400</xdr:rowOff>
    </xdr:to>
    <xdr:pic>
      <xdr:nvPicPr>
        <xdr:cNvPr id="1" name="CommandButton1"/>
        <xdr:cNvPicPr preferRelativeResize="1">
          <a:picLocks noChangeAspect="1"/>
        </xdr:cNvPicPr>
      </xdr:nvPicPr>
      <xdr:blipFill>
        <a:blip r:embed="rId1"/>
        <a:stretch>
          <a:fillRect/>
        </a:stretch>
      </xdr:blipFill>
      <xdr:spPr>
        <a:xfrm>
          <a:off x="2152650" y="161925"/>
          <a:ext cx="9810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4"/>
  <dimension ref="B3:B9"/>
  <sheetViews>
    <sheetView workbookViewId="0" topLeftCell="A1">
      <selection activeCell="B11" sqref="B11"/>
    </sheetView>
  </sheetViews>
  <sheetFormatPr defaultColWidth="9.140625" defaultRowHeight="12.75"/>
  <cols>
    <col min="2" max="2" width="98.140625" style="0" customWidth="1"/>
  </cols>
  <sheetData>
    <row r="3" ht="18">
      <c r="B3" s="9" t="s">
        <v>9</v>
      </c>
    </row>
    <row r="5" ht="12.75">
      <c r="B5" s="10" t="s">
        <v>27</v>
      </c>
    </row>
    <row r="6" ht="12.75">
      <c r="B6" s="11"/>
    </row>
    <row r="7" ht="12.75">
      <c r="B7" s="12">
        <v>37935</v>
      </c>
    </row>
    <row r="9" ht="63.75">
      <c r="B9" s="8" t="s">
        <v>28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2:F119"/>
  <sheetViews>
    <sheetView tabSelected="1" workbookViewId="0" topLeftCell="A1">
      <selection activeCell="A1" sqref="A1"/>
    </sheetView>
  </sheetViews>
  <sheetFormatPr defaultColWidth="9.140625" defaultRowHeight="12.75"/>
  <cols>
    <col min="1" max="1" width="14.00390625" style="2" bestFit="1" customWidth="1"/>
    <col min="4" max="4" width="8.7109375" style="0" customWidth="1"/>
  </cols>
  <sheetData>
    <row r="2" ht="18">
      <c r="A2" s="5" t="s">
        <v>9</v>
      </c>
    </row>
    <row r="4" spans="1:2" ht="12.75">
      <c r="A4" s="2" t="s">
        <v>2</v>
      </c>
      <c r="B4" s="3">
        <v>2.25</v>
      </c>
    </row>
    <row r="5" spans="1:2" ht="12.75">
      <c r="A5" s="2" t="s">
        <v>3</v>
      </c>
      <c r="B5" s="3">
        <v>4</v>
      </c>
    </row>
    <row r="6" spans="1:2" ht="12.75">
      <c r="A6" s="2" t="s">
        <v>4</v>
      </c>
      <c r="B6" s="3">
        <v>30</v>
      </c>
    </row>
    <row r="7" spans="1:2" ht="12.75">
      <c r="A7" s="2" t="s">
        <v>5</v>
      </c>
      <c r="B7" s="3">
        <v>6</v>
      </c>
    </row>
    <row r="9" spans="2:6" ht="12.75">
      <c r="B9" s="4" t="s">
        <v>15</v>
      </c>
      <c r="C9" s="4"/>
      <c r="E9" s="4" t="s">
        <v>8</v>
      </c>
      <c r="F9" s="4"/>
    </row>
    <row r="10" spans="2:6" ht="12.75">
      <c r="B10" s="4"/>
      <c r="C10" s="4"/>
      <c r="E10" s="4"/>
      <c r="F10" s="4"/>
    </row>
    <row r="11" spans="2:6" ht="12.75">
      <c r="B11" s="4" t="s">
        <v>6</v>
      </c>
      <c r="C11" s="4" t="s">
        <v>7</v>
      </c>
      <c r="E11" s="4" t="s">
        <v>6</v>
      </c>
      <c r="F11" s="4" t="s">
        <v>7</v>
      </c>
    </row>
    <row r="12" spans="2:6" ht="12.75">
      <c r="B12" s="1">
        <v>0</v>
      </c>
      <c r="C12" s="1">
        <v>2.5980762113533156</v>
      </c>
      <c r="D12" s="6"/>
      <c r="E12" s="1">
        <v>0</v>
      </c>
      <c r="F12" s="1">
        <v>2.25</v>
      </c>
    </row>
    <row r="13" spans="2:6" ht="12.75">
      <c r="B13" s="1">
        <v>15</v>
      </c>
      <c r="C13" s="1">
        <v>3.062784749346078</v>
      </c>
      <c r="E13" s="1">
        <v>15</v>
      </c>
      <c r="F13" s="1">
        <v>2.2942633260053493</v>
      </c>
    </row>
    <row r="14" spans="2:6" ht="12.75">
      <c r="B14" s="1">
        <v>30</v>
      </c>
      <c r="C14" s="1">
        <v>3.593974508230566</v>
      </c>
      <c r="E14" s="1">
        <v>30</v>
      </c>
      <c r="F14" s="1">
        <v>2.4398351948439343</v>
      </c>
    </row>
    <row r="15" spans="2:6" ht="12.75">
      <c r="B15" s="1">
        <v>45</v>
      </c>
      <c r="C15" s="1">
        <v>3.9700614670019343</v>
      </c>
      <c r="E15" s="1">
        <v>45</v>
      </c>
      <c r="F15" s="1">
        <v>2.7157558292947908</v>
      </c>
    </row>
    <row r="16" spans="2:6" ht="12.75">
      <c r="B16" s="1">
        <v>60</v>
      </c>
      <c r="C16" s="1">
        <v>4.075413697243592</v>
      </c>
      <c r="E16" s="1">
        <v>60</v>
      </c>
      <c r="F16" s="1">
        <v>3.1672782897966174</v>
      </c>
    </row>
    <row r="17" spans="2:6" ht="12.75">
      <c r="B17" s="1">
        <v>75</v>
      </c>
      <c r="C17" s="1">
        <v>4.035051900088864</v>
      </c>
      <c r="E17" s="1">
        <v>75</v>
      </c>
      <c r="F17" s="1">
        <v>3.8357291138191205</v>
      </c>
    </row>
    <row r="18" spans="2:6" ht="12.75">
      <c r="B18" s="1">
        <v>90</v>
      </c>
      <c r="C18" s="1">
        <v>4</v>
      </c>
      <c r="E18" s="1">
        <v>90</v>
      </c>
      <c r="F18" s="1">
        <v>4.618802153517006</v>
      </c>
    </row>
    <row r="19" spans="2:6" ht="12.75">
      <c r="B19" s="1"/>
      <c r="C19" s="1"/>
      <c r="E19" s="1"/>
      <c r="F19" s="1"/>
    </row>
    <row r="20" spans="2:6" ht="12.75">
      <c r="B20" s="1"/>
      <c r="C20" s="1"/>
      <c r="E20" s="1"/>
      <c r="F20" s="1"/>
    </row>
    <row r="21" spans="2:6" ht="12.75">
      <c r="B21" s="1"/>
      <c r="C21" s="1"/>
      <c r="E21" s="1"/>
      <c r="F21" s="1"/>
    </row>
    <row r="22" spans="2:6" ht="12.75">
      <c r="B22" s="1"/>
      <c r="C22" s="1"/>
      <c r="E22" s="1"/>
      <c r="F22" s="1"/>
    </row>
    <row r="23" spans="2:6" ht="12.75">
      <c r="B23" s="1"/>
      <c r="C23" s="1"/>
      <c r="E23" s="1"/>
      <c r="F23" s="1"/>
    </row>
    <row r="24" spans="2:6" ht="12.75">
      <c r="B24" s="1"/>
      <c r="C24" s="1"/>
      <c r="E24" s="1"/>
      <c r="F24" s="1"/>
    </row>
    <row r="25" spans="2:6" ht="12.75">
      <c r="B25" s="1"/>
      <c r="C25" s="1"/>
      <c r="E25" s="1"/>
      <c r="F25" s="1"/>
    </row>
    <row r="26" spans="2:6" ht="12.75">
      <c r="B26" s="1"/>
      <c r="C26" s="1"/>
      <c r="E26" s="1"/>
      <c r="F26" s="1"/>
    </row>
    <row r="27" spans="2:6" ht="12.75">
      <c r="B27" s="1"/>
      <c r="C27" s="1"/>
      <c r="E27" s="1"/>
      <c r="F27" s="1"/>
    </row>
    <row r="28" spans="2:6" ht="12.75">
      <c r="B28" s="1"/>
      <c r="C28" s="1"/>
      <c r="E28" s="1"/>
      <c r="F28" s="1"/>
    </row>
    <row r="29" spans="2:6" ht="12.75">
      <c r="B29" s="1"/>
      <c r="C29" s="1"/>
      <c r="E29" s="1"/>
      <c r="F29" s="1"/>
    </row>
    <row r="30" spans="2:6" ht="12.75">
      <c r="B30" s="1"/>
      <c r="C30" s="1"/>
      <c r="E30" s="1"/>
      <c r="F30" s="1"/>
    </row>
    <row r="31" spans="2:6" ht="12.75">
      <c r="B31" s="1"/>
      <c r="C31" s="1"/>
      <c r="E31" s="1"/>
      <c r="F31" s="1"/>
    </row>
    <row r="32" spans="2:6" ht="12.75">
      <c r="B32" s="1"/>
      <c r="C32" s="1"/>
      <c r="E32" s="1"/>
      <c r="F32" s="1"/>
    </row>
    <row r="33" spans="2:6" ht="12.75">
      <c r="B33" s="1"/>
      <c r="C33" s="1"/>
      <c r="E33" s="1"/>
      <c r="F33" s="1"/>
    </row>
    <row r="34" spans="2:6" ht="12.75">
      <c r="B34" s="1"/>
      <c r="C34" s="1"/>
      <c r="E34" s="1"/>
      <c r="F34" s="1"/>
    </row>
    <row r="35" spans="2:6" ht="12.75">
      <c r="B35" s="1"/>
      <c r="C35" s="1"/>
      <c r="E35" s="1"/>
      <c r="F35" s="1"/>
    </row>
    <row r="36" spans="2:6" ht="12.75">
      <c r="B36" s="1"/>
      <c r="C36" s="1"/>
      <c r="E36" s="1"/>
      <c r="F36" s="1"/>
    </row>
    <row r="37" spans="2:6" ht="12.75">
      <c r="B37" s="1"/>
      <c r="C37" s="1"/>
      <c r="E37" s="1"/>
      <c r="F37" s="1"/>
    </row>
    <row r="38" spans="2:6" ht="12.75">
      <c r="B38" s="1"/>
      <c r="C38" s="1"/>
      <c r="E38" s="1"/>
      <c r="F38" s="1"/>
    </row>
    <row r="39" spans="2:6" ht="12.75">
      <c r="B39" s="1"/>
      <c r="C39" s="1"/>
      <c r="E39" s="1"/>
      <c r="F39" s="1"/>
    </row>
    <row r="40" spans="2:6" ht="12.75">
      <c r="B40" s="1"/>
      <c r="C40" s="1"/>
      <c r="E40" s="1"/>
      <c r="F40" s="1"/>
    </row>
    <row r="41" spans="2:6" ht="12.75">
      <c r="B41" s="1"/>
      <c r="C41" s="1"/>
      <c r="E41" s="1"/>
      <c r="F41" s="1"/>
    </row>
    <row r="42" spans="2:6" ht="12.75">
      <c r="B42" s="1"/>
      <c r="C42" s="1"/>
      <c r="E42" s="1"/>
      <c r="F42" s="1"/>
    </row>
    <row r="43" spans="2:6" ht="12.75">
      <c r="B43" s="1"/>
      <c r="C43" s="1"/>
      <c r="E43" s="1"/>
      <c r="F43" s="1"/>
    </row>
    <row r="44" spans="2:6" ht="12.75">
      <c r="B44" s="1"/>
      <c r="C44" s="1"/>
      <c r="E44" s="1"/>
      <c r="F44" s="1"/>
    </row>
    <row r="45" spans="2:6" ht="12.75">
      <c r="B45" s="1"/>
      <c r="C45" s="1"/>
      <c r="E45" s="1"/>
      <c r="F45" s="1"/>
    </row>
    <row r="46" spans="2:6" ht="12.75">
      <c r="B46" s="1"/>
      <c r="C46" s="1"/>
      <c r="E46" s="1"/>
      <c r="F46" s="1"/>
    </row>
    <row r="47" spans="2:6" ht="12.75">
      <c r="B47" s="1"/>
      <c r="C47" s="1"/>
      <c r="E47" s="1"/>
      <c r="F47" s="1"/>
    </row>
    <row r="48" spans="2:6" ht="12.75">
      <c r="B48" s="1"/>
      <c r="C48" s="1"/>
      <c r="E48" s="1"/>
      <c r="F48" s="1"/>
    </row>
    <row r="49" spans="2:6" ht="12.75">
      <c r="B49" s="1"/>
      <c r="C49" s="1"/>
      <c r="E49" s="1"/>
      <c r="F49" s="1"/>
    </row>
    <row r="50" spans="2:6" ht="12.75">
      <c r="B50" s="1"/>
      <c r="C50" s="1"/>
      <c r="E50" s="1"/>
      <c r="F50" s="1"/>
    </row>
    <row r="51" spans="2:6" ht="12.75">
      <c r="B51" s="1"/>
      <c r="C51" s="1"/>
      <c r="E51" s="1"/>
      <c r="F51" s="1"/>
    </row>
    <row r="52" spans="2:6" ht="12.75">
      <c r="B52" s="1"/>
      <c r="C52" s="1"/>
      <c r="E52" s="1"/>
      <c r="F52" s="1"/>
    </row>
    <row r="53" spans="2:6" ht="12.75">
      <c r="B53" s="1"/>
      <c r="C53" s="1"/>
      <c r="E53" s="1"/>
      <c r="F53" s="1"/>
    </row>
    <row r="54" spans="2:6" ht="12.75">
      <c r="B54" s="1"/>
      <c r="C54" s="1"/>
      <c r="E54" s="1"/>
      <c r="F54" s="1"/>
    </row>
    <row r="55" spans="2:6" ht="12.75">
      <c r="B55" s="1"/>
      <c r="C55" s="1"/>
      <c r="E55" s="1"/>
      <c r="F55" s="1"/>
    </row>
    <row r="56" spans="2:6" ht="12.75">
      <c r="B56" s="1"/>
      <c r="C56" s="1"/>
      <c r="E56" s="1"/>
      <c r="F56" s="1"/>
    </row>
    <row r="57" spans="2:6" ht="12.75">
      <c r="B57" s="1"/>
      <c r="C57" s="1"/>
      <c r="E57" s="1"/>
      <c r="F57" s="1"/>
    </row>
    <row r="58" spans="2:6" ht="12.75">
      <c r="B58" s="1"/>
      <c r="C58" s="1"/>
      <c r="E58" s="1"/>
      <c r="F58" s="1"/>
    </row>
    <row r="59" spans="2:6" ht="12.75">
      <c r="B59" s="1"/>
      <c r="C59" s="1"/>
      <c r="E59" s="1"/>
      <c r="F59" s="1"/>
    </row>
    <row r="60" spans="2:6" ht="12.75">
      <c r="B60" s="1"/>
      <c r="C60" s="1"/>
      <c r="E60" s="1"/>
      <c r="F60" s="1"/>
    </row>
    <row r="61" spans="2:6" ht="12.75">
      <c r="B61" s="1"/>
      <c r="C61" s="1"/>
      <c r="E61" s="1"/>
      <c r="F61" s="1"/>
    </row>
    <row r="62" spans="2:6" ht="12.75">
      <c r="B62" s="1"/>
      <c r="C62" s="1"/>
      <c r="E62" s="1"/>
      <c r="F62" s="1"/>
    </row>
    <row r="63" spans="2:6" ht="12.75">
      <c r="B63" s="1"/>
      <c r="C63" s="1"/>
      <c r="E63" s="1"/>
      <c r="F63" s="1"/>
    </row>
    <row r="64" spans="2:6" ht="12.75">
      <c r="B64" s="1"/>
      <c r="C64" s="1"/>
      <c r="E64" s="1"/>
      <c r="F64" s="1"/>
    </row>
    <row r="65" spans="2:6" ht="12.75">
      <c r="B65" s="1"/>
      <c r="C65" s="1"/>
      <c r="E65" s="1"/>
      <c r="F65" s="1"/>
    </row>
    <row r="66" spans="2:6" ht="12.75">
      <c r="B66" s="1"/>
      <c r="C66" s="1"/>
      <c r="E66" s="1"/>
      <c r="F66" s="1"/>
    </row>
    <row r="67" spans="2:6" ht="12.75">
      <c r="B67" s="1"/>
      <c r="C67" s="1"/>
      <c r="E67" s="1"/>
      <c r="F67" s="1"/>
    </row>
    <row r="68" spans="2:6" ht="12.75">
      <c r="B68" s="1"/>
      <c r="C68" s="1"/>
      <c r="E68" s="1"/>
      <c r="F68" s="1"/>
    </row>
    <row r="69" spans="2:6" ht="12.75">
      <c r="B69" s="1"/>
      <c r="C69" s="1"/>
      <c r="E69" s="1"/>
      <c r="F69" s="1"/>
    </row>
    <row r="70" spans="2:6" ht="12.75">
      <c r="B70" s="1"/>
      <c r="C70" s="1"/>
      <c r="E70" s="1"/>
      <c r="F70" s="1"/>
    </row>
    <row r="71" spans="2:6" ht="12.75">
      <c r="B71" s="1"/>
      <c r="C71" s="1"/>
      <c r="E71" s="1"/>
      <c r="F71" s="1"/>
    </row>
    <row r="72" spans="2:6" ht="12.75">
      <c r="B72" s="1"/>
      <c r="C72" s="1"/>
      <c r="E72" s="1"/>
      <c r="F72" s="1"/>
    </row>
    <row r="73" spans="2:6" ht="12.75">
      <c r="B73" s="1"/>
      <c r="C73" s="1"/>
      <c r="E73" s="1"/>
      <c r="F73" s="1"/>
    </row>
    <row r="74" spans="2:6" ht="12.75">
      <c r="B74" s="1"/>
      <c r="C74" s="1"/>
      <c r="E74" s="1"/>
      <c r="F74" s="1"/>
    </row>
    <row r="75" spans="2:6" ht="12.75">
      <c r="B75" s="1"/>
      <c r="C75" s="1"/>
      <c r="E75" s="1"/>
      <c r="F75" s="1"/>
    </row>
    <row r="76" spans="2:6" ht="12.75">
      <c r="B76" s="1"/>
      <c r="C76" s="1"/>
      <c r="E76" s="1"/>
      <c r="F76" s="1"/>
    </row>
    <row r="77" spans="2:6" ht="12.75">
      <c r="B77" s="1"/>
      <c r="C77" s="1"/>
      <c r="E77" s="1"/>
      <c r="F77" s="1"/>
    </row>
    <row r="78" spans="2:6" ht="12.75">
      <c r="B78" s="1"/>
      <c r="C78" s="1"/>
      <c r="E78" s="1"/>
      <c r="F78" s="1"/>
    </row>
    <row r="79" spans="2:6" ht="12.75">
      <c r="B79" s="1"/>
      <c r="C79" s="1"/>
      <c r="E79" s="1"/>
      <c r="F79" s="1"/>
    </row>
    <row r="80" spans="2:6" ht="12.75">
      <c r="B80" s="1"/>
      <c r="C80" s="1"/>
      <c r="E80" s="1"/>
      <c r="F80" s="1"/>
    </row>
    <row r="81" spans="2:6" ht="12.75">
      <c r="B81" s="1"/>
      <c r="C81" s="1"/>
      <c r="E81" s="1"/>
      <c r="F81" s="1"/>
    </row>
    <row r="82" spans="2:6" ht="12.75">
      <c r="B82" s="1"/>
      <c r="C82" s="1"/>
      <c r="E82" s="1"/>
      <c r="F82" s="1"/>
    </row>
    <row r="83" spans="2:6" ht="12.75">
      <c r="B83" s="1"/>
      <c r="C83" s="1"/>
      <c r="E83" s="1"/>
      <c r="F83" s="1"/>
    </row>
    <row r="84" spans="2:6" ht="12.75">
      <c r="B84" s="1"/>
      <c r="C84" s="1"/>
      <c r="E84" s="1"/>
      <c r="F84" s="1"/>
    </row>
    <row r="85" spans="2:6" ht="12.75">
      <c r="B85" s="1"/>
      <c r="C85" s="1"/>
      <c r="E85" s="1"/>
      <c r="F85" s="1"/>
    </row>
    <row r="86" spans="2:6" ht="12.75">
      <c r="B86" s="1"/>
      <c r="C86" s="1"/>
      <c r="E86" s="1"/>
      <c r="F86" s="1"/>
    </row>
    <row r="87" spans="2:6" ht="12.75">
      <c r="B87" s="1"/>
      <c r="C87" s="1"/>
      <c r="E87" s="1"/>
      <c r="F87" s="1"/>
    </row>
    <row r="88" spans="2:6" ht="12.75">
      <c r="B88" s="1"/>
      <c r="C88" s="1"/>
      <c r="E88" s="1"/>
      <c r="F88" s="1"/>
    </row>
    <row r="89" spans="2:6" ht="12.75">
      <c r="B89" s="1"/>
      <c r="C89" s="1"/>
      <c r="E89" s="1"/>
      <c r="F89" s="1"/>
    </row>
    <row r="90" spans="2:6" ht="12.75">
      <c r="B90" s="1"/>
      <c r="C90" s="1"/>
      <c r="E90" s="1"/>
      <c r="F90" s="1"/>
    </row>
    <row r="91" spans="2:6" ht="12.75">
      <c r="B91" s="1"/>
      <c r="C91" s="1"/>
      <c r="E91" s="1"/>
      <c r="F91" s="1"/>
    </row>
    <row r="92" spans="2:6" ht="12.75">
      <c r="B92" s="1"/>
      <c r="C92" s="1"/>
      <c r="E92" s="1"/>
      <c r="F92" s="1"/>
    </row>
    <row r="93" spans="2:6" ht="12.75">
      <c r="B93" s="1"/>
      <c r="C93" s="1"/>
      <c r="E93" s="1"/>
      <c r="F93" s="1"/>
    </row>
    <row r="94" spans="2:6" ht="12.75">
      <c r="B94" s="1"/>
      <c r="C94" s="1"/>
      <c r="E94" s="1"/>
      <c r="F94" s="1"/>
    </row>
    <row r="95" spans="2:6" ht="12.75">
      <c r="B95" s="1"/>
      <c r="C95" s="1"/>
      <c r="E95" s="1"/>
      <c r="F95" s="1"/>
    </row>
    <row r="96" spans="2:6" ht="12.75">
      <c r="B96" s="1"/>
      <c r="C96" s="1"/>
      <c r="E96" s="1"/>
      <c r="F96" s="1"/>
    </row>
    <row r="97" spans="2:6" ht="12.75">
      <c r="B97" s="1"/>
      <c r="C97" s="1"/>
      <c r="E97" s="1"/>
      <c r="F97" s="1"/>
    </row>
    <row r="98" spans="2:6" ht="12.75">
      <c r="B98" s="1"/>
      <c r="C98" s="1"/>
      <c r="E98" s="1"/>
      <c r="F98" s="1"/>
    </row>
    <row r="99" spans="2:6" ht="12.75">
      <c r="B99" s="1"/>
      <c r="C99" s="1"/>
      <c r="E99" s="1"/>
      <c r="F99" s="1"/>
    </row>
    <row r="100" spans="2:6" ht="12.75">
      <c r="B100" s="1"/>
      <c r="C100" s="1"/>
      <c r="E100" s="1"/>
      <c r="F100" s="1"/>
    </row>
    <row r="101" spans="2:6" ht="12.75">
      <c r="B101" s="1"/>
      <c r="C101" s="1"/>
      <c r="E101" s="1"/>
      <c r="F101" s="1"/>
    </row>
    <row r="102" spans="2:6" ht="12.75">
      <c r="B102" s="1"/>
      <c r="C102" s="1"/>
      <c r="E102" s="1"/>
      <c r="F102" s="1"/>
    </row>
    <row r="103" spans="2:6" ht="12.75">
      <c r="B103" s="1"/>
      <c r="C103" s="1"/>
      <c r="E103" s="1"/>
      <c r="F103" s="1"/>
    </row>
    <row r="104" spans="2:6" ht="12.75">
      <c r="B104" s="1"/>
      <c r="C104" s="1"/>
      <c r="E104" s="1"/>
      <c r="F104" s="1"/>
    </row>
    <row r="105" spans="2:6" ht="12.75">
      <c r="B105" s="1"/>
      <c r="C105" s="1"/>
      <c r="E105" s="1"/>
      <c r="F105" s="1"/>
    </row>
    <row r="106" spans="2:6" ht="12.75">
      <c r="B106" s="1"/>
      <c r="C106" s="1"/>
      <c r="E106" s="1"/>
      <c r="F106" s="1"/>
    </row>
    <row r="107" spans="2:6" ht="12.75">
      <c r="B107" s="1"/>
      <c r="C107" s="1"/>
      <c r="E107" s="1"/>
      <c r="F107" s="1"/>
    </row>
    <row r="108" spans="2:6" ht="12.75">
      <c r="B108" s="1"/>
      <c r="C108" s="1"/>
      <c r="E108" s="1"/>
      <c r="F108" s="1"/>
    </row>
    <row r="109" spans="2:6" ht="12.75">
      <c r="B109" s="1"/>
      <c r="C109" s="1"/>
      <c r="E109" s="1"/>
      <c r="F109" s="1"/>
    </row>
    <row r="110" spans="2:6" ht="12.75">
      <c r="B110" s="1"/>
      <c r="C110" s="1"/>
      <c r="E110" s="1"/>
      <c r="F110" s="1"/>
    </row>
    <row r="111" spans="2:6" ht="12.75">
      <c r="B111" s="1"/>
      <c r="C111" s="1"/>
      <c r="E111" s="1"/>
      <c r="F111" s="1"/>
    </row>
    <row r="112" spans="2:6" ht="12.75">
      <c r="B112" s="1"/>
      <c r="C112" s="1"/>
      <c r="E112" s="1"/>
      <c r="F112" s="1"/>
    </row>
    <row r="113" spans="2:6" ht="12.75">
      <c r="B113" s="1"/>
      <c r="C113" s="1"/>
      <c r="E113" s="1"/>
      <c r="F113" s="1"/>
    </row>
    <row r="114" spans="2:6" ht="12.75">
      <c r="B114" s="1"/>
      <c r="C114" s="1"/>
      <c r="E114" s="1"/>
      <c r="F114" s="1"/>
    </row>
    <row r="115" spans="2:6" ht="12.75">
      <c r="B115" s="1"/>
      <c r="C115" s="1"/>
      <c r="E115" s="1"/>
      <c r="F115" s="1"/>
    </row>
    <row r="116" spans="2:6" ht="12.75">
      <c r="B116" s="1"/>
      <c r="C116" s="1"/>
      <c r="E116" s="1"/>
      <c r="F116" s="1"/>
    </row>
    <row r="117" spans="2:6" ht="12.75">
      <c r="B117" s="1"/>
      <c r="C117" s="1"/>
      <c r="E117" s="1"/>
      <c r="F117" s="1"/>
    </row>
    <row r="118" spans="2:6" ht="12.75">
      <c r="B118" s="1"/>
      <c r="C118" s="1"/>
      <c r="E118" s="1"/>
      <c r="F118" s="1"/>
    </row>
    <row r="119" spans="2:6" ht="12.75">
      <c r="B119" s="1"/>
      <c r="C119" s="1"/>
      <c r="E119" s="1"/>
      <c r="F119"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B2:P20"/>
  <sheetViews>
    <sheetView workbookViewId="0" topLeftCell="A1">
      <selection activeCell="J6" sqref="J6:P6"/>
    </sheetView>
  </sheetViews>
  <sheetFormatPr defaultColWidth="9.140625" defaultRowHeight="12.75"/>
  <cols>
    <col min="3" max="16" width="7.00390625" style="0" customWidth="1"/>
  </cols>
  <sheetData>
    <row r="2" spans="2:3" ht="12.75">
      <c r="B2" s="2" t="s">
        <v>16</v>
      </c>
      <c r="C2" s="3">
        <v>2</v>
      </c>
    </row>
    <row r="3" spans="2:3" ht="12.75">
      <c r="B3" s="2" t="s">
        <v>3</v>
      </c>
      <c r="C3" s="3">
        <v>3</v>
      </c>
    </row>
    <row r="5" spans="2:16" ht="12.75">
      <c r="B5" s="2" t="s">
        <v>4</v>
      </c>
      <c r="C5" s="13" t="s">
        <v>17</v>
      </c>
      <c r="D5" s="13"/>
      <c r="E5" s="13"/>
      <c r="F5" s="13"/>
      <c r="G5" s="13"/>
      <c r="H5" s="13"/>
      <c r="I5" s="13"/>
      <c r="J5" s="13" t="s">
        <v>24</v>
      </c>
      <c r="K5" s="13"/>
      <c r="L5" s="13"/>
      <c r="M5" s="13"/>
      <c r="N5" s="13"/>
      <c r="O5" s="13"/>
      <c r="P5" s="13"/>
    </row>
    <row r="6" spans="3:16" ht="12.75">
      <c r="C6" s="7" t="s">
        <v>18</v>
      </c>
      <c r="D6" s="7" t="s">
        <v>19</v>
      </c>
      <c r="E6" s="7" t="s">
        <v>20</v>
      </c>
      <c r="F6" s="7" t="s">
        <v>21</v>
      </c>
      <c r="G6" s="7" t="s">
        <v>22</v>
      </c>
      <c r="H6" s="7" t="s">
        <v>23</v>
      </c>
      <c r="I6" s="7" t="s">
        <v>41</v>
      </c>
      <c r="J6" s="7" t="s">
        <v>48</v>
      </c>
      <c r="K6" s="7" t="s">
        <v>42</v>
      </c>
      <c r="L6" s="7" t="s">
        <v>43</v>
      </c>
      <c r="M6" s="7" t="s">
        <v>44</v>
      </c>
      <c r="N6" s="7" t="s">
        <v>45</v>
      </c>
      <c r="O6" s="7" t="s">
        <v>46</v>
      </c>
      <c r="P6" s="7" t="s">
        <v>47</v>
      </c>
    </row>
    <row r="7" spans="3:16" ht="12.75">
      <c r="C7" s="7">
        <v>0</v>
      </c>
      <c r="D7" s="7">
        <v>15</v>
      </c>
      <c r="E7" s="7">
        <v>30</v>
      </c>
      <c r="F7" s="7">
        <v>45</v>
      </c>
      <c r="G7" s="7">
        <v>60</v>
      </c>
      <c r="H7" s="7">
        <v>75</v>
      </c>
      <c r="I7" s="7">
        <v>90</v>
      </c>
      <c r="J7" s="7">
        <v>0</v>
      </c>
      <c r="K7" s="7">
        <v>15</v>
      </c>
      <c r="L7" s="7">
        <v>30</v>
      </c>
      <c r="M7" s="7">
        <v>45</v>
      </c>
      <c r="N7" s="7">
        <v>60</v>
      </c>
      <c r="O7" s="7">
        <v>75</v>
      </c>
      <c r="P7" s="7">
        <v>90</v>
      </c>
    </row>
    <row r="8" spans="2:16" ht="12.75">
      <c r="B8" s="2">
        <v>0</v>
      </c>
      <c r="C8" s="1">
        <v>2</v>
      </c>
      <c r="D8" s="1">
        <v>2.0382842162576003</v>
      </c>
      <c r="E8" s="1">
        <v>2.1552734645070886</v>
      </c>
      <c r="F8" s="1">
        <v>2.3533786591369545</v>
      </c>
      <c r="G8" s="1">
        <v>2.618602362416632</v>
      </c>
      <c r="H8" s="1">
        <v>2.8817681925407777</v>
      </c>
      <c r="I8" s="1">
        <v>3</v>
      </c>
      <c r="J8" s="1">
        <v>2</v>
      </c>
      <c r="K8" s="1">
        <v>2.0382842162576003</v>
      </c>
      <c r="L8" s="1">
        <v>2.1552734645070886</v>
      </c>
      <c r="M8" s="1">
        <v>2.3533786591369545</v>
      </c>
      <c r="N8" s="1">
        <v>2.618602362416632</v>
      </c>
      <c r="O8" s="1">
        <v>2.8817681925407777</v>
      </c>
      <c r="P8" s="1">
        <v>3</v>
      </c>
    </row>
    <row r="9" spans="2:16" ht="12.75">
      <c r="B9" s="2">
        <v>5</v>
      </c>
      <c r="C9" s="1">
        <v>2.0076396750866947</v>
      </c>
      <c r="D9" s="1">
        <v>2.088951521262955</v>
      </c>
      <c r="E9" s="1">
        <v>2.241627499122494</v>
      </c>
      <c r="F9" s="1">
        <v>2.459781165666049</v>
      </c>
      <c r="G9" s="1">
        <v>2.7115122984566864</v>
      </c>
      <c r="H9" s="1">
        <v>2.9209091160864338</v>
      </c>
      <c r="I9" s="1">
        <v>3</v>
      </c>
      <c r="J9" s="1">
        <v>2</v>
      </c>
      <c r="K9" s="1">
        <v>2.0349620010324294</v>
      </c>
      <c r="L9" s="1">
        <v>2.1425429584739843</v>
      </c>
      <c r="M9" s="1">
        <v>2.326081926486577</v>
      </c>
      <c r="N9" s="1">
        <v>2.5769242128236165</v>
      </c>
      <c r="O9" s="1">
        <v>2.8447873774161265</v>
      </c>
      <c r="P9" s="1">
        <v>3.0114595126300423</v>
      </c>
    </row>
    <row r="10" spans="2:16" ht="12.75">
      <c r="B10" s="2">
        <v>10</v>
      </c>
      <c r="C10" s="1">
        <v>2.0308532237714902</v>
      </c>
      <c r="D10" s="1">
        <v>2.1581185919451222</v>
      </c>
      <c r="E10" s="1">
        <v>2.3483014945701126</v>
      </c>
      <c r="F10" s="1">
        <v>2.580461927848517</v>
      </c>
      <c r="G10" s="1">
        <v>2.8042322037257748</v>
      </c>
      <c r="H10" s="1">
        <v>2.9540678881072253</v>
      </c>
      <c r="I10" s="1">
        <v>3</v>
      </c>
      <c r="J10" s="1">
        <v>2</v>
      </c>
      <c r="K10" s="1">
        <v>2.031714530478104</v>
      </c>
      <c r="L10" s="1">
        <v>2.130958036237033</v>
      </c>
      <c r="M10" s="1">
        <v>2.303363915467814</v>
      </c>
      <c r="N10" s="1">
        <v>2.5465646724321456</v>
      </c>
      <c r="O10" s="1">
        <v>2.826904857138706</v>
      </c>
      <c r="P10" s="1">
        <v>3.046279835657235</v>
      </c>
    </row>
    <row r="11" spans="2:16" ht="12.75">
      <c r="B11" s="2">
        <v>15</v>
      </c>
      <c r="C11" s="1">
        <v>2.070552360820166</v>
      </c>
      <c r="D11" s="1">
        <v>2.2485018554830223</v>
      </c>
      <c r="E11" s="1">
        <v>2.477938341883435</v>
      </c>
      <c r="F11" s="1">
        <v>2.714578761531977</v>
      </c>
      <c r="G11" s="1">
        <v>2.894312217015823</v>
      </c>
      <c r="H11" s="1">
        <v>2.981904570840375</v>
      </c>
      <c r="I11" s="1">
        <v>3</v>
      </c>
      <c r="J11" s="1">
        <v>2</v>
      </c>
      <c r="K11" s="1">
        <v>2.0286830469594586</v>
      </c>
      <c r="L11" s="1">
        <v>2.1209653941704447</v>
      </c>
      <c r="M11" s="1">
        <v>2.285841641589651</v>
      </c>
      <c r="N11" s="1">
        <v>2.527666131610711</v>
      </c>
      <c r="O11" s="1">
        <v>2.82780735413655</v>
      </c>
      <c r="P11" s="1">
        <v>3.105828541230249</v>
      </c>
    </row>
    <row r="12" spans="2:16" ht="12.75">
      <c r="B12" s="2">
        <v>20</v>
      </c>
      <c r="C12" s="1">
        <v>2.128355544951824</v>
      </c>
      <c r="D12" s="1">
        <v>2.3639183879002514</v>
      </c>
      <c r="E12" s="1">
        <v>2.63366450496384</v>
      </c>
      <c r="F12" s="1">
        <v>2.8603691215210776</v>
      </c>
      <c r="G12" s="1">
        <v>2.9796123812688067</v>
      </c>
      <c r="H12" s="1">
        <v>3.005173447406615</v>
      </c>
      <c r="I12" s="1">
        <v>3</v>
      </c>
      <c r="J12" s="1">
        <v>2</v>
      </c>
      <c r="K12" s="1">
        <v>2.0259678032719513</v>
      </c>
      <c r="L12" s="1">
        <v>2.1130082546446447</v>
      </c>
      <c r="M12" s="1">
        <v>2.274166881745979</v>
      </c>
      <c r="N12" s="1">
        <v>2.5206404398245037</v>
      </c>
      <c r="O12" s="1">
        <v>2.8478614047870234</v>
      </c>
      <c r="P12" s="1">
        <v>3.192533317427736</v>
      </c>
    </row>
    <row r="13" spans="2:16" ht="12.75">
      <c r="B13" s="2">
        <v>25</v>
      </c>
      <c r="C13" s="1">
        <v>2.2067558379249834</v>
      </c>
      <c r="D13" s="1">
        <v>2.5096390921223186</v>
      </c>
      <c r="E13" s="1">
        <v>2.818935153121216</v>
      </c>
      <c r="F13" s="1">
        <v>3.0150617690360324</v>
      </c>
      <c r="G13" s="1">
        <v>3.058477357117764</v>
      </c>
      <c r="H13" s="1">
        <v>3.024566130841199</v>
      </c>
      <c r="I13" s="1">
        <v>3</v>
      </c>
      <c r="J13" s="1">
        <v>2</v>
      </c>
      <c r="K13" s="1">
        <v>2.0237371436507936</v>
      </c>
      <c r="L13" s="1">
        <v>2.1075042657876586</v>
      </c>
      <c r="M13" s="1">
        <v>2.2687943460818594</v>
      </c>
      <c r="N13" s="1">
        <v>2.5257562395774475</v>
      </c>
      <c r="O13" s="1">
        <v>2.8877647541898037</v>
      </c>
      <c r="P13" s="1">
        <v>3.3101337568874754</v>
      </c>
    </row>
    <row r="14" spans="2:16" ht="12.75">
      <c r="B14" s="2">
        <v>30</v>
      </c>
      <c r="C14" s="1">
        <v>2.309401076758503</v>
      </c>
      <c r="D14" s="1">
        <v>2.6929825461534014</v>
      </c>
      <c r="E14" s="1">
        <v>3.0370228857108077</v>
      </c>
      <c r="F14" s="1">
        <v>3.1748288007833465</v>
      </c>
      <c r="G14" s="1">
        <v>3.129846755502839</v>
      </c>
      <c r="H14" s="1">
        <v>3.0406910818178976</v>
      </c>
      <c r="I14" s="1">
        <v>3</v>
      </c>
      <c r="J14" s="1">
        <v>2</v>
      </c>
      <c r="K14" s="1">
        <v>2.022163562804677</v>
      </c>
      <c r="L14" s="1">
        <v>2.104875602519892</v>
      </c>
      <c r="M14" s="1">
        <v>2.2702358449116113</v>
      </c>
      <c r="N14" s="1">
        <v>2.543579101855918</v>
      </c>
      <c r="O14" s="1">
        <v>2.94913210549942</v>
      </c>
      <c r="P14" s="1">
        <v>3.4641016151377544</v>
      </c>
    </row>
    <row r="15" spans="2:16" ht="12.75">
      <c r="B15" s="2">
        <v>35</v>
      </c>
      <c r="C15" s="1">
        <v>2.441549177522912</v>
      </c>
      <c r="D15" s="1">
        <v>2.924228643786551</v>
      </c>
      <c r="E15" s="1">
        <v>3.290423358367567</v>
      </c>
      <c r="F15" s="1">
        <v>3.335075687957069</v>
      </c>
      <c r="G15" s="1">
        <v>3.193196868371015</v>
      </c>
      <c r="H15" s="1">
        <v>3.0541015601334482</v>
      </c>
      <c r="I15" s="1">
        <v>3</v>
      </c>
      <c r="J15" s="1">
        <v>2</v>
      </c>
      <c r="K15" s="1">
        <v>2.0214011715192393</v>
      </c>
      <c r="L15" s="1">
        <v>2.1055391440035662</v>
      </c>
      <c r="M15" s="1">
        <v>2.2790769109238433</v>
      </c>
      <c r="N15" s="1">
        <v>2.574856807634263</v>
      </c>
      <c r="O15" s="1">
        <v>3.034136179569822</v>
      </c>
      <c r="P15" s="1">
        <v>3.662323766284368</v>
      </c>
    </row>
    <row r="16" spans="2:16" ht="12.75">
      <c r="B16" s="2">
        <v>40</v>
      </c>
      <c r="C16" s="1">
        <v>2.610814578664557</v>
      </c>
      <c r="D16" s="1">
        <v>3.217710553402357</v>
      </c>
      <c r="E16" s="1">
        <v>3.579601439884915</v>
      </c>
      <c r="F16" s="1">
        <v>3.4908456443766194</v>
      </c>
      <c r="G16" s="1">
        <v>3.2484913490737193</v>
      </c>
      <c r="H16" s="1">
        <v>3.06525302931153</v>
      </c>
      <c r="I16" s="1">
        <v>3</v>
      </c>
      <c r="J16" s="1">
        <v>2</v>
      </c>
      <c r="K16" s="1">
        <v>2.0216331132717102</v>
      </c>
      <c r="L16" s="1">
        <v>2.1099071307879393</v>
      </c>
      <c r="M16" s="1">
        <v>2.295721846349984</v>
      </c>
      <c r="N16" s="1">
        <v>2.620624424945693</v>
      </c>
      <c r="O16" s="1">
        <v>3.1462438320980985</v>
      </c>
      <c r="P16" s="1">
        <v>3.916221867996836</v>
      </c>
    </row>
    <row r="17" spans="2:16" ht="12.75">
      <c r="B17" s="2">
        <v>45</v>
      </c>
      <c r="C17" s="1">
        <v>2.82842712474619</v>
      </c>
      <c r="D17" s="1">
        <v>3.593798478285855</v>
      </c>
      <c r="E17" s="1">
        <v>3.9014388338738666</v>
      </c>
      <c r="F17" s="1">
        <v>3.637462479069145</v>
      </c>
      <c r="G17" s="1">
        <v>3.295986429136396</v>
      </c>
      <c r="H17" s="1">
        <v>3.074481629808896</v>
      </c>
      <c r="I17" s="1">
        <v>3</v>
      </c>
      <c r="J17" s="1">
        <v>2</v>
      </c>
      <c r="K17" s="1">
        <v>2.023035336057169</v>
      </c>
      <c r="L17" s="1">
        <v>2.1182097712320833</v>
      </c>
      <c r="M17" s="1">
        <v>2.3207367421759946</v>
      </c>
      <c r="N17" s="1">
        <v>2.682060541997229</v>
      </c>
      <c r="O17" s="1">
        <v>3.2898663683089855</v>
      </c>
      <c r="P17" s="1">
        <v>4.242640687119285</v>
      </c>
    </row>
    <row r="18" spans="2:16" ht="12.75">
      <c r="B18" s="2">
        <v>50</v>
      </c>
      <c r="C18" s="1">
        <v>3.1114476537208247</v>
      </c>
      <c r="D18" s="1">
        <v>4.081156819569236</v>
      </c>
      <c r="E18" s="1">
        <v>4.247568223400696</v>
      </c>
      <c r="F18" s="1">
        <v>3.771045651622088</v>
      </c>
      <c r="G18" s="1">
        <v>3.3362279538980353</v>
      </c>
      <c r="H18" s="1">
        <v>3.0820976019965256</v>
      </c>
      <c r="I18" s="1">
        <v>3</v>
      </c>
      <c r="J18" s="1">
        <v>2</v>
      </c>
      <c r="K18" s="1">
        <v>2.025710210442716</v>
      </c>
      <c r="L18" s="1">
        <v>2.13068820750515</v>
      </c>
      <c r="M18" s="1">
        <v>2.3544760188448017</v>
      </c>
      <c r="N18" s="1">
        <v>2.7608348543527366</v>
      </c>
      <c r="O18" s="1">
        <v>3.471408550097227</v>
      </c>
      <c r="P18" s="1">
        <v>4.667171480581237</v>
      </c>
    </row>
    <row r="19" spans="2:16" ht="12.75">
      <c r="B19" s="2">
        <v>55</v>
      </c>
      <c r="C19" s="1">
        <v>3.4868935912421954</v>
      </c>
      <c r="D19" s="1">
        <v>4.718759262474191</v>
      </c>
      <c r="E19" s="1">
        <v>4.603591231119404</v>
      </c>
      <c r="F19" s="1">
        <v>3.8887682040444105</v>
      </c>
      <c r="G19" s="1">
        <v>3.3697578517501516</v>
      </c>
      <c r="H19" s="1">
        <v>3.0883594432711376</v>
      </c>
      <c r="I19" s="1">
        <v>3</v>
      </c>
      <c r="J19" s="1">
        <v>2</v>
      </c>
      <c r="K19" s="1">
        <v>2.029741063685639</v>
      </c>
      <c r="L19" s="1">
        <v>2.1474634108583968</v>
      </c>
      <c r="M19" s="1">
        <v>2.3972784567022156</v>
      </c>
      <c r="N19" s="1">
        <v>2.858554616415594</v>
      </c>
      <c r="O19" s="1">
        <v>3.699264231024305</v>
      </c>
      <c r="P19" s="1">
        <v>5.230340386863293</v>
      </c>
    </row>
    <row r="20" spans="2:16" ht="12.75">
      <c r="B20" s="2">
        <v>60</v>
      </c>
      <c r="C20" s="1">
        <v>4</v>
      </c>
      <c r="D20" s="1">
        <v>5.554634197354102</v>
      </c>
      <c r="E20" s="1">
        <v>4.950362271765616</v>
      </c>
      <c r="F20" s="1">
        <v>3.9891353507197276</v>
      </c>
      <c r="G20" s="1">
        <v>3.397182704055178</v>
      </c>
      <c r="H20" s="1">
        <v>3.0934310817917314</v>
      </c>
      <c r="I20" s="1">
        <v>3</v>
      </c>
      <c r="J20" s="1">
        <v>2</v>
      </c>
      <c r="K20" s="1">
        <v>2.03509274848165</v>
      </c>
      <c r="L20" s="1">
        <v>2.168372679455695</v>
      </c>
      <c r="M20" s="1">
        <v>2.4494897427831774</v>
      </c>
      <c r="N20" s="1">
        <v>2.9776082454228447</v>
      </c>
      <c r="O20" s="1">
        <v>3.9857406892214007</v>
      </c>
      <c r="P20" s="1">
        <v>6</v>
      </c>
    </row>
  </sheetData>
  <mergeCells count="2">
    <mergeCell ref="C5:I5"/>
    <mergeCell ref="J5:P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
  <dimension ref="B3:W132"/>
  <sheetViews>
    <sheetView workbookViewId="0" topLeftCell="A1">
      <selection activeCell="J18" sqref="J18:P100"/>
    </sheetView>
  </sheetViews>
  <sheetFormatPr defaultColWidth="9.140625" defaultRowHeight="12.75"/>
  <sheetData>
    <row r="3" spans="6:7" ht="12.75">
      <c r="F3" t="s">
        <v>14</v>
      </c>
      <c r="G3">
        <v>2</v>
      </c>
    </row>
    <row r="4" spans="6:7" ht="12.75">
      <c r="F4" t="s">
        <v>13</v>
      </c>
      <c r="G4">
        <v>20</v>
      </c>
    </row>
    <row r="5" spans="6:23" ht="12.75">
      <c r="F5" t="s">
        <v>12</v>
      </c>
      <c r="G5">
        <v>10</v>
      </c>
      <c r="J5">
        <v>0</v>
      </c>
      <c r="K5">
        <v>0</v>
      </c>
      <c r="L5">
        <v>0</v>
      </c>
      <c r="M5">
        <v>0</v>
      </c>
      <c r="N5">
        <v>0</v>
      </c>
      <c r="O5">
        <v>0</v>
      </c>
      <c r="P5">
        <v>0</v>
      </c>
      <c r="Q5">
        <v>0</v>
      </c>
      <c r="R5">
        <v>0</v>
      </c>
      <c r="S5">
        <v>0</v>
      </c>
      <c r="T5">
        <v>0</v>
      </c>
      <c r="U5">
        <v>0</v>
      </c>
      <c r="V5">
        <v>0</v>
      </c>
      <c r="W5">
        <v>0</v>
      </c>
    </row>
    <row r="6" spans="4:23" ht="12.75">
      <c r="D6" t="s">
        <v>10</v>
      </c>
      <c r="G6" t="s">
        <v>11</v>
      </c>
      <c r="J6">
        <v>0</v>
      </c>
      <c r="K6">
        <v>2.82842712474619</v>
      </c>
      <c r="L6">
        <v>-0.9301434904408371</v>
      </c>
      <c r="M6">
        <v>3.471342764654661</v>
      </c>
      <c r="N6">
        <v>-1.950719416936933</v>
      </c>
      <c r="O6">
        <v>3.378745141445905</v>
      </c>
      <c r="P6">
        <v>-2.5720743852614225</v>
      </c>
      <c r="Q6">
        <v>2.572074385261423</v>
      </c>
      <c r="R6">
        <v>-2.8544079781608773</v>
      </c>
      <c r="S6">
        <v>1.6479932145681984</v>
      </c>
      <c r="T6">
        <v>-2.9697212086837195</v>
      </c>
      <c r="U6">
        <v>0.7957343996123801</v>
      </c>
      <c r="V6">
        <v>-3</v>
      </c>
      <c r="W6">
        <v>1.836909530733566E-16</v>
      </c>
    </row>
    <row r="7" spans="4:8" ht="12.75">
      <c r="D7" t="s">
        <v>0</v>
      </c>
      <c r="E7" t="s">
        <v>1</v>
      </c>
      <c r="G7" t="s">
        <v>0</v>
      </c>
      <c r="H7" t="s">
        <v>1</v>
      </c>
    </row>
    <row r="8" spans="4:23" ht="12.75">
      <c r="D8">
        <f>-G3*'Fill Slopes'!B5</f>
        <v>-8</v>
      </c>
      <c r="E8">
        <f>H8</f>
        <v>-20</v>
      </c>
      <c r="G8">
        <v>0</v>
      </c>
      <c r="H8">
        <f>-1*G4</f>
        <v>-20</v>
      </c>
      <c r="J8">
        <v>0</v>
      </c>
      <c r="K8">
        <v>0</v>
      </c>
      <c r="L8">
        <v>0</v>
      </c>
      <c r="M8">
        <v>0</v>
      </c>
      <c r="N8">
        <v>0</v>
      </c>
      <c r="O8">
        <v>0</v>
      </c>
      <c r="P8">
        <v>0</v>
      </c>
      <c r="Q8">
        <v>0</v>
      </c>
      <c r="R8">
        <v>0</v>
      </c>
      <c r="S8">
        <v>0</v>
      </c>
      <c r="T8">
        <v>0</v>
      </c>
      <c r="U8">
        <v>0</v>
      </c>
      <c r="V8">
        <v>0</v>
      </c>
      <c r="W8">
        <v>0</v>
      </c>
    </row>
    <row r="9" spans="4:23" ht="12.75">
      <c r="D9">
        <f>D8</f>
        <v>-8</v>
      </c>
      <c r="E9">
        <f>H9</f>
        <v>0</v>
      </c>
      <c r="G9">
        <v>0</v>
      </c>
      <c r="H9">
        <v>0</v>
      </c>
      <c r="J9">
        <v>1.414213562373095</v>
      </c>
      <c r="K9">
        <v>1.4142135623730951</v>
      </c>
      <c r="L9">
        <v>1.751999993779097</v>
      </c>
      <c r="M9">
        <v>1.0115176680285847</v>
      </c>
      <c r="N9">
        <v>2.0460335235309284</v>
      </c>
      <c r="O9">
        <v>0.5482330303171167</v>
      </c>
      <c r="P9">
        <v>2.3207367421759946</v>
      </c>
      <c r="Q9">
        <v>1.4209944800088835E-16</v>
      </c>
      <c r="R9">
        <v>2.59067154518598</v>
      </c>
      <c r="S9">
        <v>-0.6941683483868724</v>
      </c>
      <c r="T9">
        <v>2.849107850011634</v>
      </c>
      <c r="U9">
        <v>-1.644933184154492</v>
      </c>
      <c r="V9">
        <v>3</v>
      </c>
      <c r="W9">
        <v>-3</v>
      </c>
    </row>
    <row r="10" spans="7:8" ht="12.75">
      <c r="G10">
        <f>G5</f>
        <v>10</v>
      </c>
      <c r="H10">
        <f>-1*G5*SIN(PI()/180*'Fill Slopes'!B6)</f>
        <v>-4.999999999999999</v>
      </c>
    </row>
    <row r="11" spans="4:8" ht="12.75">
      <c r="D11">
        <v>0</v>
      </c>
      <c r="E11">
        <f>G3*'Fill Slopes'!B4/COS(PI()/180*'Fill Slopes'!B6)</f>
        <v>5.196152422706631</v>
      </c>
      <c r="G11">
        <f>G5</f>
        <v>10</v>
      </c>
      <c r="H11">
        <f>H8</f>
        <v>-20</v>
      </c>
    </row>
    <row r="12" spans="4:16" ht="12.75">
      <c r="D12">
        <f>G5+G3*'Fill Slopes'!B4*SIN(PI()/180*'Fill Slopes'!B6)</f>
        <v>12.25</v>
      </c>
      <c r="E12">
        <f>H10+G3*'Fill Slopes'!B4*COS(PI()/180*'Fill Slopes'!B6)</f>
        <v>-1.102885682970025</v>
      </c>
      <c r="J12" t="s">
        <v>29</v>
      </c>
      <c r="K12">
        <v>0</v>
      </c>
      <c r="L12">
        <v>2.82842712474619</v>
      </c>
      <c r="N12" t="s">
        <v>25</v>
      </c>
      <c r="O12">
        <v>1.414213562373095</v>
      </c>
      <c r="P12">
        <v>1.4142135623730951</v>
      </c>
    </row>
    <row r="13" spans="10:16" ht="12.75">
      <c r="J13" t="s">
        <v>33</v>
      </c>
      <c r="K13">
        <v>-0.9301434904408371</v>
      </c>
      <c r="L13">
        <v>3.471342764654661</v>
      </c>
      <c r="N13" t="s">
        <v>34</v>
      </c>
      <c r="O13">
        <v>1.751999993779097</v>
      </c>
      <c r="P13">
        <v>1.0115176680285847</v>
      </c>
    </row>
    <row r="14" spans="4:16" ht="12.75">
      <c r="D14">
        <f>G5+G3*'Fill Slopes'!B5</f>
        <v>18</v>
      </c>
      <c r="E14">
        <f>H10-G3*'Fill Slopes'!B5*SIN(PI()/180*'Fill Slopes'!B6)/COS(PI()/180*'Fill Slopes'!B6)</f>
        <v>-9.618802153517004</v>
      </c>
      <c r="J14" t="s">
        <v>35</v>
      </c>
      <c r="K14">
        <v>-1.950719416936933</v>
      </c>
      <c r="L14">
        <v>3.378745141445905</v>
      </c>
      <c r="N14" t="s">
        <v>36</v>
      </c>
      <c r="O14">
        <v>2.0460335235309284</v>
      </c>
      <c r="P14">
        <v>0.5482330303171167</v>
      </c>
    </row>
    <row r="15" spans="4:16" ht="12.75">
      <c r="D15">
        <f>D14</f>
        <v>18</v>
      </c>
      <c r="E15">
        <f>H11</f>
        <v>-20</v>
      </c>
      <c r="J15" t="s">
        <v>30</v>
      </c>
      <c r="K15">
        <v>-2.5720743852614225</v>
      </c>
      <c r="L15">
        <v>2.572074385261423</v>
      </c>
      <c r="N15" t="s">
        <v>31</v>
      </c>
      <c r="O15">
        <v>2.3207367421759946</v>
      </c>
      <c r="P15">
        <v>1.4209944800088835E-16</v>
      </c>
    </row>
    <row r="16" spans="10:16" ht="12.75">
      <c r="J16" t="s">
        <v>37</v>
      </c>
      <c r="K16">
        <v>-2.8544079781608773</v>
      </c>
      <c r="L16">
        <v>1.6479932145681984</v>
      </c>
      <c r="N16" t="s">
        <v>38</v>
      </c>
      <c r="O16">
        <v>2.59067154518598</v>
      </c>
      <c r="P16">
        <v>-0.6941683483868724</v>
      </c>
    </row>
    <row r="17" spans="2:16" ht="12.75">
      <c r="B17">
        <v>0</v>
      </c>
      <c r="C17">
        <v>0</v>
      </c>
      <c r="D17">
        <f>IF('Fill Slopes'!C12&lt;&gt;"",-1*$G$3*'Fill Slopes'!C12*SIN(PI()/180*'Fill Slopes'!B12),$D$9)</f>
        <v>0</v>
      </c>
      <c r="E17">
        <f>IF('Fill Slopes'!C12&lt;&gt;"",$G$3*'Fill Slopes'!C12*COS(PI()/180*'Fill Slopes'!B12),$E$9)</f>
        <v>5.196152422706631</v>
      </c>
      <c r="G17">
        <f>IF('Fill Slopes'!F12&lt;&gt;"",$G$5+$G$3*'Fill Slopes'!F12*SIN(PI()/180*('Fill Slopes'!E12+'Fill Slopes'!$B$6)),$D$14)</f>
        <v>12.25</v>
      </c>
      <c r="H17">
        <f>IF('Fill Slopes'!F12&lt;&gt;"",$H$10+$G$3*'Fill Slopes'!F12*COS(PI()/180*('Fill Slopes'!E12+'Fill Slopes'!$B$6)),$E$14)</f>
        <v>-1.102885682970025</v>
      </c>
      <c r="J17" t="s">
        <v>39</v>
      </c>
      <c r="K17">
        <v>-2.9697212086837195</v>
      </c>
      <c r="L17">
        <v>0.7957343996123801</v>
      </c>
      <c r="N17" t="s">
        <v>40</v>
      </c>
      <c r="O17">
        <v>2.849107850011634</v>
      </c>
      <c r="P17">
        <v>-1.644933184154492</v>
      </c>
    </row>
    <row r="18" spans="4:16" ht="12.75">
      <c r="D18">
        <f>IF('Fill Slopes'!C13&lt;&gt;"",-1*$G$3*'Fill Slopes'!C13*SIN(PI()/180*'Fill Slopes'!B13),$D$9)</f>
        <v>-1.5854140483606305</v>
      </c>
      <c r="E18">
        <f>IF('Fill Slopes'!C13&lt;&gt;"",$G$3*'Fill Slopes'!C13*COS(PI()/180*'Fill Slopes'!B13),$E$9)</f>
        <v>5.916845779515334</v>
      </c>
      <c r="G18">
        <f>IF('Fill Slopes'!F13&lt;&gt;"",$G$5+$G$3*'Fill Slopes'!F13*SIN(PI()/180*('Fill Slopes'!E13+'Fill Slopes'!$B$6)),$D$14)</f>
        <v>13.24457831129197</v>
      </c>
      <c r="H18">
        <f>IF('Fill Slopes'!F13&lt;&gt;"",$H$10+$G$3*'Fill Slopes'!F13*COS(PI()/180*('Fill Slopes'!E13+'Fill Slopes'!$B$6)),$E$14)</f>
        <v>-1.7554216887080285</v>
      </c>
      <c r="J18" t="s">
        <v>26</v>
      </c>
      <c r="K18">
        <v>-3</v>
      </c>
      <c r="L18">
        <v>1.836909530733566E-16</v>
      </c>
      <c r="N18" t="s">
        <v>32</v>
      </c>
      <c r="O18">
        <v>3</v>
      </c>
      <c r="P18">
        <v>-3</v>
      </c>
    </row>
    <row r="19" spans="4:15" ht="12.75">
      <c r="D19">
        <f>IF('Fill Slopes'!C14&lt;&gt;"",-1*$G$3*'Fill Slopes'!C14*SIN(PI()/180*'Fill Slopes'!B14),$D$9)</f>
        <v>-3.5939745082305654</v>
      </c>
      <c r="E19">
        <f>IF('Fill Slopes'!C14&lt;&gt;"",$G$3*'Fill Slopes'!C14*COS(PI()/180*'Fill Slopes'!B14),$E$9)</f>
        <v>6.224946449362711</v>
      </c>
      <c r="G19">
        <f>IF('Fill Slopes'!F14&lt;&gt;"",$G$5+$G$3*'Fill Slopes'!F14*SIN(PI()/180*('Fill Slopes'!E14+'Fill Slopes'!$B$6)),$D$14)</f>
        <v>14.225918519564406</v>
      </c>
      <c r="H19">
        <f>IF('Fill Slopes'!F14&lt;&gt;"",$H$10+$G$3*'Fill Slopes'!F14*COS(PI()/180*('Fill Slopes'!E14+'Fill Slopes'!$B$6)),$E$14)</f>
        <v>-2.5601648051560644</v>
      </c>
    </row>
    <row r="20" spans="4:15" ht="12.75">
      <c r="D20">
        <f>IF('Fill Slopes'!C15&lt;&gt;"",-1*$G$3*'Fill Slopes'!C15*SIN(PI()/180*'Fill Slopes'!B15),$D$9)</f>
        <v>-5.61451477008896</v>
      </c>
      <c r="E20">
        <f>IF('Fill Slopes'!C15&lt;&gt;"",$G$3*'Fill Slopes'!C15*COS(PI()/180*'Fill Slopes'!B15),$E$9)</f>
        <v>5.614514770088961</v>
      </c>
      <c r="G20">
        <f>IF('Fill Slopes'!F15&lt;&gt;"",$G$5+$G$3*'Fill Slopes'!F15*SIN(PI()/180*('Fill Slopes'!E15+'Fill Slopes'!$B$6)),$D$14)</f>
        <v>15.24643738682185</v>
      </c>
      <c r="H20">
        <f>IF('Fill Slopes'!F15&lt;&gt;"",$H$10+$G$3*'Fill Slopes'!F15*COS(PI()/180*('Fill Slopes'!E15+'Fill Slopes'!$B$6)),$E$14)</f>
        <v>-3.594221339060635</v>
      </c>
    </row>
    <row r="21" spans="4:15" ht="12.75">
      <c r="D21">
        <f>IF('Fill Slopes'!C16&lt;&gt;"",-1*$G$3*'Fill Slopes'!C16*SIN(PI()/180*'Fill Slopes'!B16),$D$9)</f>
        <v>-7.058823585488027</v>
      </c>
      <c r="E21">
        <f>IF('Fill Slopes'!C16&lt;&gt;"",$G$3*'Fill Slopes'!C16*COS(PI()/180*'Fill Slopes'!B16),$E$9)</f>
        <v>4.075413697243593</v>
      </c>
      <c r="G21">
        <f>IF('Fill Slopes'!F16&lt;&gt;"",$G$5+$G$3*'Fill Slopes'!F16*SIN(PI()/180*('Fill Slopes'!E16+'Fill Slopes'!$B$6)),$D$14)</f>
        <v>16.334556579593233</v>
      </c>
      <c r="H21">
        <f>IF('Fill Slopes'!F16&lt;&gt;"",$H$10+$G$3*'Fill Slopes'!F16*COS(PI()/180*('Fill Slopes'!E16+'Fill Slopes'!$B$6)),$E$14)</f>
        <v>-4.999999999999999</v>
      </c>
    </row>
    <row r="22" spans="4:15" ht="12.75">
      <c r="D22">
        <f>IF('Fill Slopes'!C17&lt;&gt;"",-1*$G$3*'Fill Slopes'!C17*SIN(PI()/180*'Fill Slopes'!B17),$D$9)</f>
        <v>-7.795121681425222</v>
      </c>
      <c r="E22">
        <f>IF('Fill Slopes'!C17&lt;&gt;"",$G$3*'Fill Slopes'!C17*COS(PI()/180*'Fill Slopes'!B17),$E$9)</f>
        <v>2.0886965594402236</v>
      </c>
      <c r="G22">
        <f>IF('Fill Slopes'!F17&lt;&gt;"",$G$5+$G$3*'Fill Slopes'!F17*SIN(PI()/180*('Fill Slopes'!E17+'Fill Slopes'!$B$6)),$D$14)</f>
        <v>17.41005962737354</v>
      </c>
      <c r="H22">
        <f>IF('Fill Slopes'!F17&lt;&gt;"",$H$10+$G$3*'Fill Slopes'!F17*COS(PI()/180*('Fill Slopes'!E17+'Fill Slopes'!$B$6)),$E$14)</f>
        <v>-6.985519493021206</v>
      </c>
    </row>
    <row r="23" spans="4:15" ht="12.75">
      <c r="D23">
        <f>IF('Fill Slopes'!C18&lt;&gt;"",-1*$G$3*'Fill Slopes'!C18*SIN(PI()/180*'Fill Slopes'!B18),$D$9)</f>
        <v>-8</v>
      </c>
      <c r="E23">
        <f>IF('Fill Slopes'!C18&lt;&gt;"",$G$3*'Fill Slopes'!C18*COS(PI()/180*'Fill Slopes'!B18),$E$9)</f>
        <v>4.90059381963448E-16</v>
      </c>
      <c r="G23">
        <f>IF('Fill Slopes'!F18&lt;&gt;"",$G$5+$G$3*'Fill Slopes'!F18*SIN(PI()/180*('Fill Slopes'!E18+'Fill Slopes'!$B$6)),$D$14)</f>
        <v>18</v>
      </c>
      <c r="H23">
        <f>IF('Fill Slopes'!F18&lt;&gt;"",$H$10+$G$3*'Fill Slopes'!F18*COS(PI()/180*('Fill Slopes'!E18+'Fill Slopes'!$B$6)),$E$14)</f>
        <v>-9.618802153517002</v>
      </c>
    </row>
    <row r="24" spans="4:15" ht="12.75">
      <c r="D24">
        <f>IF('Fill Slopes'!C19&lt;&gt;"",-1*$G$3*'Fill Slopes'!C19*SIN(PI()/180*'Fill Slopes'!B19),$D$9)</f>
        <v>-8</v>
      </c>
      <c r="E24">
        <f>IF('Fill Slopes'!C19&lt;&gt;"",$G$3*'Fill Slopes'!C19*COS(PI()/180*'Fill Slopes'!B19),$E$9)</f>
        <v>0</v>
      </c>
      <c r="G24">
        <f>IF('Fill Slopes'!F19&lt;&gt;"",$G$5+$G$3*'Fill Slopes'!F19*SIN(PI()/180*('Fill Slopes'!E19+'Fill Slopes'!$B$6)),$D$14)</f>
        <v>18</v>
      </c>
      <c r="H24">
        <f>IF('Fill Slopes'!F19&lt;&gt;"",$H$10+$G$3*'Fill Slopes'!F19*COS(PI()/180*('Fill Slopes'!E19+'Fill Slopes'!$B$6)),$E$14)</f>
        <v>-9.618802153517004</v>
      </c>
    </row>
    <row r="25" spans="4:15" ht="12.75">
      <c r="D25">
        <f>IF('Fill Slopes'!C20&lt;&gt;"",-1*$G$3*'Fill Slopes'!C20*SIN(PI()/180*'Fill Slopes'!B20),$D$9)</f>
        <v>-8</v>
      </c>
      <c r="E25">
        <f>IF('Fill Slopes'!C20&lt;&gt;"",$G$3*'Fill Slopes'!C20*COS(PI()/180*'Fill Slopes'!B20),$E$9)</f>
        <v>0</v>
      </c>
      <c r="G25">
        <f>IF('Fill Slopes'!F20&lt;&gt;"",$G$5+$G$3*'Fill Slopes'!F20*SIN(PI()/180*('Fill Slopes'!E20+'Fill Slopes'!$B$6)),$D$14)</f>
        <v>18</v>
      </c>
      <c r="H25">
        <f>IF('Fill Slopes'!F20&lt;&gt;"",$H$10+$G$3*'Fill Slopes'!F20*COS(PI()/180*('Fill Slopes'!E20+'Fill Slopes'!$B$6)),$E$14)</f>
        <v>-9.618802153517004</v>
      </c>
    </row>
    <row r="26" spans="4:15" ht="12.75">
      <c r="D26">
        <f>IF('Fill Slopes'!C21&lt;&gt;"",-1*$G$3*'Fill Slopes'!C21*SIN(PI()/180*'Fill Slopes'!B21),$D$9)</f>
        <v>-8</v>
      </c>
      <c r="E26">
        <f>IF('Fill Slopes'!C21&lt;&gt;"",$G$3*'Fill Slopes'!C21*COS(PI()/180*'Fill Slopes'!B21),$E$9)</f>
        <v>0</v>
      </c>
      <c r="G26">
        <f>IF('Fill Slopes'!F21&lt;&gt;"",$G$5+$G$3*'Fill Slopes'!F21*SIN(PI()/180*('Fill Slopes'!E21+'Fill Slopes'!$B$6)),$D$14)</f>
        <v>18</v>
      </c>
      <c r="H26">
        <f>IF('Fill Slopes'!F21&lt;&gt;"",$H$10+$G$3*'Fill Slopes'!F21*COS(PI()/180*('Fill Slopes'!E21+'Fill Slopes'!$B$6)),$E$14)</f>
        <v>-9.618802153517004</v>
      </c>
    </row>
    <row r="27" spans="4:15" ht="12.75">
      <c r="D27">
        <f>IF('Fill Slopes'!C22&lt;&gt;"",-1*$G$3*'Fill Slopes'!C22*SIN(PI()/180*'Fill Slopes'!B22),$D$9)</f>
        <v>-8</v>
      </c>
      <c r="E27">
        <f>IF('Fill Slopes'!C22&lt;&gt;"",$G$3*'Fill Slopes'!C22*COS(PI()/180*'Fill Slopes'!B22),$E$9)</f>
        <v>0</v>
      </c>
      <c r="G27">
        <f>IF('Fill Slopes'!F22&lt;&gt;"",$G$5+$G$3*'Fill Slopes'!F22*SIN(PI()/180*('Fill Slopes'!E22+'Fill Slopes'!$B$6)),$D$14)</f>
        <v>18</v>
      </c>
      <c r="H27">
        <f>IF('Fill Slopes'!F22&lt;&gt;"",$H$10+$G$3*'Fill Slopes'!F22*COS(PI()/180*('Fill Slopes'!E22+'Fill Slopes'!$B$6)),$E$14)</f>
        <v>-9.618802153517004</v>
      </c>
    </row>
    <row r="28" spans="4:15" ht="12.75">
      <c r="D28">
        <f>IF('Fill Slopes'!C23&lt;&gt;"",-1*$G$3*'Fill Slopes'!C23*SIN(PI()/180*'Fill Slopes'!B23),$D$9)</f>
        <v>-8</v>
      </c>
      <c r="E28">
        <f>IF('Fill Slopes'!C23&lt;&gt;"",$G$3*'Fill Slopes'!C23*COS(PI()/180*'Fill Slopes'!B23),$E$9)</f>
        <v>0</v>
      </c>
      <c r="G28">
        <f>IF('Fill Slopes'!F23&lt;&gt;"",$G$5+$G$3*'Fill Slopes'!F23*SIN(PI()/180*('Fill Slopes'!E23+'Fill Slopes'!$B$6)),$D$14)</f>
        <v>18</v>
      </c>
      <c r="H28">
        <f>IF('Fill Slopes'!F23&lt;&gt;"",$H$10+$G$3*'Fill Slopes'!F23*COS(PI()/180*('Fill Slopes'!E23+'Fill Slopes'!$B$6)),$E$14)</f>
        <v>-9.618802153517004</v>
      </c>
    </row>
    <row r="29" spans="4:15" ht="12.75">
      <c r="D29">
        <f>IF('Fill Slopes'!C24&lt;&gt;"",-1*$G$3*'Fill Slopes'!C24*SIN(PI()/180*'Fill Slopes'!B24),$D$9)</f>
        <v>-8</v>
      </c>
      <c r="E29">
        <f>IF('Fill Slopes'!C24&lt;&gt;"",$G$3*'Fill Slopes'!C24*COS(PI()/180*'Fill Slopes'!B24),$E$9)</f>
        <v>0</v>
      </c>
      <c r="G29">
        <f>IF('Fill Slopes'!F24&lt;&gt;"",$G$5+$G$3*'Fill Slopes'!F24*SIN(PI()/180*('Fill Slopes'!E24+'Fill Slopes'!$B$6)),$D$14)</f>
        <v>18</v>
      </c>
      <c r="H29">
        <f>IF('Fill Slopes'!F24&lt;&gt;"",$H$10+$G$3*'Fill Slopes'!F24*COS(PI()/180*('Fill Slopes'!E24+'Fill Slopes'!$B$6)),$E$14)</f>
        <v>-9.618802153517004</v>
      </c>
    </row>
    <row r="30" spans="4:15" ht="12.75">
      <c r="D30">
        <f>IF('Fill Slopes'!C25&lt;&gt;"",-1*$G$3*'Fill Slopes'!C25*SIN(PI()/180*'Fill Slopes'!B25),$D$9)</f>
        <v>-8</v>
      </c>
      <c r="E30">
        <f>IF('Fill Slopes'!C25&lt;&gt;"",$G$3*'Fill Slopes'!C25*COS(PI()/180*'Fill Slopes'!B25),$E$9)</f>
        <v>0</v>
      </c>
      <c r="G30">
        <f>IF('Fill Slopes'!F25&lt;&gt;"",$G$5+$G$3*'Fill Slopes'!F25*SIN(PI()/180*('Fill Slopes'!E25+'Fill Slopes'!$B$6)),$D$14)</f>
        <v>18</v>
      </c>
      <c r="H30">
        <f>IF('Fill Slopes'!F25&lt;&gt;"",$H$10+$G$3*'Fill Slopes'!F25*COS(PI()/180*('Fill Slopes'!E25+'Fill Slopes'!$B$6)),$E$14)</f>
        <v>-9.618802153517004</v>
      </c>
    </row>
    <row r="31" spans="4:15" ht="12.75">
      <c r="D31">
        <f>IF('Fill Slopes'!C26&lt;&gt;"",-1*$G$3*'Fill Slopes'!C26*SIN(PI()/180*'Fill Slopes'!B26),$D$9)</f>
        <v>-8</v>
      </c>
      <c r="E31">
        <f>IF('Fill Slopes'!C26&lt;&gt;"",$G$3*'Fill Slopes'!C26*COS(PI()/180*'Fill Slopes'!B26),$E$9)</f>
        <v>0</v>
      </c>
      <c r="G31">
        <f>IF('Fill Slopes'!F26&lt;&gt;"",$G$5+$G$3*'Fill Slopes'!F26*SIN(PI()/180*('Fill Slopes'!E26+'Fill Slopes'!$B$6)),$D$14)</f>
        <v>18</v>
      </c>
      <c r="H31">
        <f>IF('Fill Slopes'!F26&lt;&gt;"",$H$10+$G$3*'Fill Slopes'!F26*COS(PI()/180*('Fill Slopes'!E26+'Fill Slopes'!$B$6)),$E$14)</f>
        <v>-9.618802153517004</v>
      </c>
    </row>
    <row r="32" spans="4:15" ht="12.75">
      <c r="D32">
        <f>IF('Fill Slopes'!C27&lt;&gt;"",-1*$G$3*'Fill Slopes'!C27*SIN(PI()/180*'Fill Slopes'!B27),$D$9)</f>
        <v>-8</v>
      </c>
      <c r="E32">
        <f>IF('Fill Slopes'!C27&lt;&gt;"",$G$3*'Fill Slopes'!C27*COS(PI()/180*'Fill Slopes'!B27),$E$9)</f>
        <v>0</v>
      </c>
      <c r="G32">
        <f>IF('Fill Slopes'!F27&lt;&gt;"",$G$5+$G$3*'Fill Slopes'!F27*SIN(PI()/180*('Fill Slopes'!E27+'Fill Slopes'!$B$6)),$D$14)</f>
        <v>18</v>
      </c>
      <c r="H32">
        <f>IF('Fill Slopes'!F27&lt;&gt;"",$H$10+$G$3*'Fill Slopes'!F27*COS(PI()/180*('Fill Slopes'!E27+'Fill Slopes'!$B$6)),$E$14)</f>
        <v>-9.618802153517004</v>
      </c>
    </row>
    <row r="33" spans="4:15" ht="12.75">
      <c r="D33">
        <f>IF('Fill Slopes'!C28&lt;&gt;"",-1*$G$3*'Fill Slopes'!C28*SIN(PI()/180*'Fill Slopes'!B28),$D$9)</f>
        <v>-8</v>
      </c>
      <c r="E33">
        <f>IF('Fill Slopes'!C28&lt;&gt;"",$G$3*'Fill Slopes'!C28*COS(PI()/180*'Fill Slopes'!B28),$E$9)</f>
        <v>0</v>
      </c>
      <c r="G33">
        <f>IF('Fill Slopes'!F28&lt;&gt;"",$G$5+$G$3*'Fill Slopes'!F28*SIN(PI()/180*('Fill Slopes'!E28+'Fill Slopes'!$B$6)),$D$14)</f>
        <v>18</v>
      </c>
      <c r="H33">
        <f>IF('Fill Slopes'!F28&lt;&gt;"",$H$10+$G$3*'Fill Slopes'!F28*COS(PI()/180*('Fill Slopes'!E28+'Fill Slopes'!$B$6)),$E$14)</f>
        <v>-9.618802153517004</v>
      </c>
    </row>
    <row r="34" spans="4:15" ht="12.75">
      <c r="D34">
        <f>IF('Fill Slopes'!C29&lt;&gt;"",-1*$G$3*'Fill Slopes'!C29*SIN(PI()/180*'Fill Slopes'!B29),$D$9)</f>
        <v>-8</v>
      </c>
      <c r="E34">
        <f>IF('Fill Slopes'!C29&lt;&gt;"",$G$3*'Fill Slopes'!C29*COS(PI()/180*'Fill Slopes'!B29),$E$9)</f>
        <v>0</v>
      </c>
      <c r="G34">
        <f>IF('Fill Slopes'!F29&lt;&gt;"",$G$5+$G$3*'Fill Slopes'!F29*SIN(PI()/180*('Fill Slopes'!E29+'Fill Slopes'!$B$6)),$D$14)</f>
        <v>18</v>
      </c>
      <c r="H34">
        <f>IF('Fill Slopes'!F29&lt;&gt;"",$H$10+$G$3*'Fill Slopes'!F29*COS(PI()/180*('Fill Slopes'!E29+'Fill Slopes'!$B$6)),$E$14)</f>
        <v>-9.618802153517004</v>
      </c>
    </row>
    <row r="35" spans="4:15" ht="12.75">
      <c r="D35">
        <f>IF('Fill Slopes'!C30&lt;&gt;"",-1*$G$3*'Fill Slopes'!C30*SIN(PI()/180*'Fill Slopes'!B30),$D$9)</f>
        <v>-8</v>
      </c>
      <c r="E35">
        <f>IF('Fill Slopes'!C30&lt;&gt;"",$G$3*'Fill Slopes'!C30*COS(PI()/180*'Fill Slopes'!B30),$E$9)</f>
        <v>0</v>
      </c>
      <c r="G35">
        <f>IF('Fill Slopes'!F30&lt;&gt;"",$G$5+$G$3*'Fill Slopes'!F30*SIN(PI()/180*('Fill Slopes'!E30+'Fill Slopes'!$B$6)),$D$14)</f>
        <v>18</v>
      </c>
      <c r="H35">
        <f>IF('Fill Slopes'!F30&lt;&gt;"",$H$10+$G$3*'Fill Slopes'!F30*COS(PI()/180*('Fill Slopes'!E30+'Fill Slopes'!$B$6)),$E$14)</f>
        <v>-9.618802153517004</v>
      </c>
    </row>
    <row r="36" spans="4:15" ht="12.75">
      <c r="D36">
        <f>IF('Fill Slopes'!C31&lt;&gt;"",-1*$G$3*'Fill Slopes'!C31*SIN(PI()/180*'Fill Slopes'!B31),$D$9)</f>
        <v>-8</v>
      </c>
      <c r="E36">
        <f>IF('Fill Slopes'!C31&lt;&gt;"",$G$3*'Fill Slopes'!C31*COS(PI()/180*'Fill Slopes'!B31),$E$9)</f>
        <v>0</v>
      </c>
      <c r="G36">
        <f>IF('Fill Slopes'!F31&lt;&gt;"",$G$5+$G$3*'Fill Slopes'!F31*SIN(PI()/180*('Fill Slopes'!E31+'Fill Slopes'!$B$6)),$D$14)</f>
        <v>18</v>
      </c>
      <c r="H36">
        <f>IF('Fill Slopes'!F31&lt;&gt;"",$H$10+$G$3*'Fill Slopes'!F31*COS(PI()/180*('Fill Slopes'!E31+'Fill Slopes'!$B$6)),$E$14)</f>
        <v>-9.618802153517004</v>
      </c>
    </row>
    <row r="37" spans="4:15" ht="12.75">
      <c r="D37">
        <f>IF('Fill Slopes'!C32&lt;&gt;"",-1*$G$3*'Fill Slopes'!C32*SIN(PI()/180*'Fill Slopes'!B32),$D$9)</f>
        <v>-8</v>
      </c>
      <c r="E37">
        <f>IF('Fill Slopes'!C32&lt;&gt;"",$G$3*'Fill Slopes'!C32*COS(PI()/180*'Fill Slopes'!B32),$E$9)</f>
        <v>0</v>
      </c>
      <c r="G37">
        <f>IF('Fill Slopes'!F32&lt;&gt;"",$G$5+$G$3*'Fill Slopes'!F32*SIN(PI()/180*('Fill Slopes'!E32+'Fill Slopes'!$B$6)),$D$14)</f>
        <v>18</v>
      </c>
      <c r="H37">
        <f>IF('Fill Slopes'!F32&lt;&gt;"",$H$10+$G$3*'Fill Slopes'!F32*COS(PI()/180*('Fill Slopes'!E32+'Fill Slopes'!$B$6)),$E$14)</f>
        <v>-9.618802153517004</v>
      </c>
    </row>
    <row r="38" spans="4:15" ht="12.75">
      <c r="D38">
        <f>IF('Fill Slopes'!C33&lt;&gt;"",-1*$G$3*'Fill Slopes'!C33*SIN(PI()/180*'Fill Slopes'!B33),$D$9)</f>
        <v>-8</v>
      </c>
      <c r="E38">
        <f>IF('Fill Slopes'!C33&lt;&gt;"",$G$3*'Fill Slopes'!C33*COS(PI()/180*'Fill Slopes'!B33),$E$9)</f>
        <v>0</v>
      </c>
      <c r="G38">
        <f>IF('Fill Slopes'!F33&lt;&gt;"",$G$5+$G$3*'Fill Slopes'!F33*SIN(PI()/180*('Fill Slopes'!E33+'Fill Slopes'!$B$6)),$D$14)</f>
        <v>18</v>
      </c>
      <c r="H38">
        <f>IF('Fill Slopes'!F33&lt;&gt;"",$H$10+$G$3*'Fill Slopes'!F33*COS(PI()/180*('Fill Slopes'!E33+'Fill Slopes'!$B$6)),$E$14)</f>
        <v>-9.618802153517004</v>
      </c>
    </row>
    <row r="39" spans="4:15" ht="12.75">
      <c r="D39">
        <f>IF('Fill Slopes'!C34&lt;&gt;"",-1*$G$3*'Fill Slopes'!C34*SIN(PI()/180*'Fill Slopes'!B34),$D$9)</f>
        <v>-8</v>
      </c>
      <c r="E39">
        <f>IF('Fill Slopes'!C34&lt;&gt;"",$G$3*'Fill Slopes'!C34*COS(PI()/180*'Fill Slopes'!B34),$E$9)</f>
        <v>0</v>
      </c>
      <c r="G39">
        <f>IF('Fill Slopes'!F34&lt;&gt;"",$G$5+$G$3*'Fill Slopes'!F34*SIN(PI()/180*('Fill Slopes'!E34+'Fill Slopes'!$B$6)),$D$14)</f>
        <v>18</v>
      </c>
      <c r="H39">
        <f>IF('Fill Slopes'!F34&lt;&gt;"",$H$10+$G$3*'Fill Slopes'!F34*COS(PI()/180*('Fill Slopes'!E34+'Fill Slopes'!$B$6)),$E$14)</f>
        <v>-9.618802153517004</v>
      </c>
    </row>
    <row r="40" spans="4:15" ht="12.75">
      <c r="D40">
        <f>IF('Fill Slopes'!C35&lt;&gt;"",-1*$G$3*'Fill Slopes'!C35*SIN(PI()/180*'Fill Slopes'!B35),$D$9)</f>
        <v>-8</v>
      </c>
      <c r="E40">
        <f>IF('Fill Slopes'!C35&lt;&gt;"",$G$3*'Fill Slopes'!C35*COS(PI()/180*'Fill Slopes'!B35),$E$9)</f>
        <v>0</v>
      </c>
      <c r="G40">
        <f>IF('Fill Slopes'!F35&lt;&gt;"",$G$5+$G$3*'Fill Slopes'!F35*SIN(PI()/180*('Fill Slopes'!E35+'Fill Slopes'!$B$6)),$D$14)</f>
        <v>18</v>
      </c>
      <c r="H40">
        <f>IF('Fill Slopes'!F35&lt;&gt;"",$H$10+$G$3*'Fill Slopes'!F35*COS(PI()/180*('Fill Slopes'!E35+'Fill Slopes'!$B$6)),$E$14)</f>
        <v>-9.618802153517004</v>
      </c>
    </row>
    <row r="41" spans="4:15" ht="12.75">
      <c r="D41">
        <f>IF('Fill Slopes'!C36&lt;&gt;"",-1*$G$3*'Fill Slopes'!C36*SIN(PI()/180*'Fill Slopes'!B36),$D$9)</f>
        <v>-8</v>
      </c>
      <c r="E41">
        <f>IF('Fill Slopes'!C36&lt;&gt;"",$G$3*'Fill Slopes'!C36*COS(PI()/180*'Fill Slopes'!B36),$E$9)</f>
        <v>0</v>
      </c>
      <c r="G41">
        <f>IF('Fill Slopes'!F36&lt;&gt;"",$G$5+$G$3*'Fill Slopes'!F36*SIN(PI()/180*('Fill Slopes'!E36+'Fill Slopes'!$B$6)),$D$14)</f>
        <v>18</v>
      </c>
      <c r="H41">
        <f>IF('Fill Slopes'!F36&lt;&gt;"",$H$10+$G$3*'Fill Slopes'!F36*COS(PI()/180*('Fill Slopes'!E36+'Fill Slopes'!$B$6)),$E$14)</f>
        <v>-9.618802153517004</v>
      </c>
    </row>
    <row r="42" spans="4:15" ht="12.75">
      <c r="D42">
        <f>IF('Fill Slopes'!C37&lt;&gt;"",-1*$G$3*'Fill Slopes'!C37*SIN(PI()/180*'Fill Slopes'!B37),$D$9)</f>
        <v>-8</v>
      </c>
      <c r="E42">
        <f>IF('Fill Slopes'!C37&lt;&gt;"",$G$3*'Fill Slopes'!C37*COS(PI()/180*'Fill Slopes'!B37),$E$9)</f>
        <v>0</v>
      </c>
      <c r="G42">
        <f>IF('Fill Slopes'!F37&lt;&gt;"",$G$5+$G$3*'Fill Slopes'!F37*SIN(PI()/180*('Fill Slopes'!E37+'Fill Slopes'!$B$6)),$D$14)</f>
        <v>18</v>
      </c>
      <c r="H42">
        <f>IF('Fill Slopes'!F37&lt;&gt;"",$H$10+$G$3*'Fill Slopes'!F37*COS(PI()/180*('Fill Slopes'!E37+'Fill Slopes'!$B$6)),$E$14)</f>
        <v>-9.618802153517004</v>
      </c>
    </row>
    <row r="43" spans="4:15" ht="12.75">
      <c r="D43">
        <f>IF('Fill Slopes'!C38&lt;&gt;"",-1*$G$3*'Fill Slopes'!C38*SIN(PI()/180*'Fill Slopes'!B38),$D$9)</f>
        <v>-8</v>
      </c>
      <c r="E43">
        <f>IF('Fill Slopes'!C38&lt;&gt;"",$G$3*'Fill Slopes'!C38*COS(PI()/180*'Fill Slopes'!B38),$E$9)</f>
        <v>0</v>
      </c>
      <c r="G43">
        <f>IF('Fill Slopes'!F38&lt;&gt;"",$G$5+$G$3*'Fill Slopes'!F38*SIN(PI()/180*('Fill Slopes'!E38+'Fill Slopes'!$B$6)),$D$14)</f>
        <v>18</v>
      </c>
      <c r="H43">
        <f>IF('Fill Slopes'!F38&lt;&gt;"",$H$10+$G$3*'Fill Slopes'!F38*COS(PI()/180*('Fill Slopes'!E38+'Fill Slopes'!$B$6)),$E$14)</f>
        <v>-9.618802153517004</v>
      </c>
    </row>
    <row r="44" spans="4:15" ht="12.75">
      <c r="D44">
        <f>IF('Fill Slopes'!C39&lt;&gt;"",-1*$G$3*'Fill Slopes'!C39*SIN(PI()/180*'Fill Slopes'!B39),$D$9)</f>
        <v>-8</v>
      </c>
      <c r="E44">
        <f>IF('Fill Slopes'!C39&lt;&gt;"",$G$3*'Fill Slopes'!C39*COS(PI()/180*'Fill Slopes'!B39),$E$9)</f>
        <v>0</v>
      </c>
      <c r="G44">
        <f>IF('Fill Slopes'!F39&lt;&gt;"",$G$5+$G$3*'Fill Slopes'!F39*SIN(PI()/180*('Fill Slopes'!E39+'Fill Slopes'!$B$6)),$D$14)</f>
        <v>18</v>
      </c>
      <c r="H44">
        <f>IF('Fill Slopes'!F39&lt;&gt;"",$H$10+$G$3*'Fill Slopes'!F39*COS(PI()/180*('Fill Slopes'!E39+'Fill Slopes'!$B$6)),$E$14)</f>
        <v>-9.618802153517004</v>
      </c>
    </row>
    <row r="45" spans="4:15" ht="12.75">
      <c r="D45">
        <f>IF('Fill Slopes'!C40&lt;&gt;"",-1*$G$3*'Fill Slopes'!C40*SIN(PI()/180*'Fill Slopes'!B40),$D$9)</f>
        <v>-8</v>
      </c>
      <c r="E45">
        <f>IF('Fill Slopes'!C40&lt;&gt;"",$G$3*'Fill Slopes'!C40*COS(PI()/180*'Fill Slopes'!B40),$E$9)</f>
        <v>0</v>
      </c>
      <c r="G45">
        <f>IF('Fill Slopes'!F40&lt;&gt;"",$G$5+$G$3*'Fill Slopes'!F40*SIN(PI()/180*('Fill Slopes'!E40+'Fill Slopes'!$B$6)),$D$14)</f>
        <v>18</v>
      </c>
      <c r="H45">
        <f>IF('Fill Slopes'!F40&lt;&gt;"",$H$10+$G$3*'Fill Slopes'!F40*COS(PI()/180*('Fill Slopes'!E40+'Fill Slopes'!$B$6)),$E$14)</f>
        <v>-9.618802153517004</v>
      </c>
    </row>
    <row r="46" spans="4:15" ht="12.75">
      <c r="D46">
        <f>IF('Fill Slopes'!C41&lt;&gt;"",-1*$G$3*'Fill Slopes'!C41*SIN(PI()/180*'Fill Slopes'!B41),$D$9)</f>
        <v>-8</v>
      </c>
      <c r="E46">
        <f>IF('Fill Slopes'!C41&lt;&gt;"",$G$3*'Fill Slopes'!C41*COS(PI()/180*'Fill Slopes'!B41),$E$9)</f>
        <v>0</v>
      </c>
      <c r="G46">
        <f>IF('Fill Slopes'!F41&lt;&gt;"",$G$5+$G$3*'Fill Slopes'!F41*SIN(PI()/180*('Fill Slopes'!E41+'Fill Slopes'!$B$6)),$D$14)</f>
        <v>18</v>
      </c>
      <c r="H46">
        <f>IF('Fill Slopes'!F41&lt;&gt;"",$H$10+$G$3*'Fill Slopes'!F41*COS(PI()/180*('Fill Slopes'!E41+'Fill Slopes'!$B$6)),$E$14)</f>
        <v>-9.618802153517004</v>
      </c>
    </row>
    <row r="47" spans="4:15" ht="12.75">
      <c r="D47">
        <f>IF('Fill Slopes'!C42&lt;&gt;"",-1*$G$3*'Fill Slopes'!C42*SIN(PI()/180*'Fill Slopes'!B42),$D$9)</f>
        <v>-8</v>
      </c>
      <c r="E47">
        <f>IF('Fill Slopes'!C42&lt;&gt;"",$G$3*'Fill Slopes'!C42*COS(PI()/180*'Fill Slopes'!B42),$E$9)</f>
        <v>0</v>
      </c>
      <c r="G47">
        <f>IF('Fill Slopes'!F42&lt;&gt;"",$G$5+$G$3*'Fill Slopes'!F42*SIN(PI()/180*('Fill Slopes'!E42+'Fill Slopes'!$B$6)),$D$14)</f>
        <v>18</v>
      </c>
      <c r="H47">
        <f>IF('Fill Slopes'!F42&lt;&gt;"",$H$10+$G$3*'Fill Slopes'!F42*COS(PI()/180*('Fill Slopes'!E42+'Fill Slopes'!$B$6)),$E$14)</f>
        <v>-9.618802153517004</v>
      </c>
    </row>
    <row r="48" spans="4:15" ht="12.75">
      <c r="D48">
        <f>IF('Fill Slopes'!C43&lt;&gt;"",-1*$G$3*'Fill Slopes'!C43*SIN(PI()/180*'Fill Slopes'!B43),$D$9)</f>
        <v>-8</v>
      </c>
      <c r="E48">
        <f>IF('Fill Slopes'!C43&lt;&gt;"",$G$3*'Fill Slopes'!C43*COS(PI()/180*'Fill Slopes'!B43),$E$9)</f>
        <v>0</v>
      </c>
      <c r="G48">
        <f>IF('Fill Slopes'!F43&lt;&gt;"",$G$5+$G$3*'Fill Slopes'!F43*SIN(PI()/180*('Fill Slopes'!E43+'Fill Slopes'!$B$6)),$D$14)</f>
        <v>18</v>
      </c>
      <c r="H48">
        <f>IF('Fill Slopes'!F43&lt;&gt;"",$H$10+$G$3*'Fill Slopes'!F43*COS(PI()/180*('Fill Slopes'!E43+'Fill Slopes'!$B$6)),$E$14)</f>
        <v>-9.618802153517004</v>
      </c>
    </row>
    <row r="49" spans="4:15" ht="12.75">
      <c r="D49">
        <f>IF('Fill Slopes'!C44&lt;&gt;"",-1*$G$3*'Fill Slopes'!C44*SIN(PI()/180*'Fill Slopes'!B44),$D$9)</f>
        <v>-8</v>
      </c>
      <c r="E49">
        <f>IF('Fill Slopes'!C44&lt;&gt;"",$G$3*'Fill Slopes'!C44*COS(PI()/180*'Fill Slopes'!B44),$E$9)</f>
        <v>0</v>
      </c>
      <c r="G49">
        <f>IF('Fill Slopes'!F44&lt;&gt;"",$G$5+$G$3*'Fill Slopes'!F44*SIN(PI()/180*('Fill Slopes'!E44+'Fill Slopes'!$B$6)),$D$14)</f>
        <v>18</v>
      </c>
      <c r="H49">
        <f>IF('Fill Slopes'!F44&lt;&gt;"",$H$10+$G$3*'Fill Slopes'!F44*COS(PI()/180*('Fill Slopes'!E44+'Fill Slopes'!$B$6)),$E$14)</f>
        <v>-9.618802153517004</v>
      </c>
    </row>
    <row r="50" spans="4:15" ht="12.75">
      <c r="D50">
        <f>IF('Fill Slopes'!C45&lt;&gt;"",-1*$G$3*'Fill Slopes'!C45*SIN(PI()/180*'Fill Slopes'!B45),$D$9)</f>
        <v>-8</v>
      </c>
      <c r="E50">
        <f>IF('Fill Slopes'!C45&lt;&gt;"",$G$3*'Fill Slopes'!C45*COS(PI()/180*'Fill Slopes'!B45),$E$9)</f>
        <v>0</v>
      </c>
      <c r="G50">
        <f>IF('Fill Slopes'!F45&lt;&gt;"",$G$5+$G$3*'Fill Slopes'!F45*SIN(PI()/180*('Fill Slopes'!E45+'Fill Slopes'!$B$6)),$D$14)</f>
        <v>18</v>
      </c>
      <c r="H50">
        <f>IF('Fill Slopes'!F45&lt;&gt;"",$H$10+$G$3*'Fill Slopes'!F45*COS(PI()/180*('Fill Slopes'!E45+'Fill Slopes'!$B$6)),$E$14)</f>
        <v>-9.618802153517004</v>
      </c>
    </row>
    <row r="51" spans="4:8" ht="12.75">
      <c r="D51">
        <f>IF('Fill Slopes'!C46&lt;&gt;"",-1*$G$3*'Fill Slopes'!C46*SIN(PI()/180*'Fill Slopes'!B46),$D$9)</f>
        <v>-8</v>
      </c>
      <c r="E51">
        <f>IF('Fill Slopes'!C46&lt;&gt;"",$G$3*'Fill Slopes'!C46*COS(PI()/180*'Fill Slopes'!B46),$E$9)</f>
        <v>0</v>
      </c>
      <c r="G51">
        <f>IF('Fill Slopes'!F46&lt;&gt;"",$G$5+$G$3*'Fill Slopes'!F46*SIN(PI()/180*('Fill Slopes'!E46+'Fill Slopes'!$B$6)),$D$14)</f>
        <v>18</v>
      </c>
      <c r="H51">
        <f>IF('Fill Slopes'!F46&lt;&gt;"",$H$10+$G$3*'Fill Slopes'!F46*COS(PI()/180*('Fill Slopes'!E46+'Fill Slopes'!$B$6)),$E$14)</f>
        <v>-9.618802153517004</v>
      </c>
    </row>
    <row r="52" spans="4:8" ht="12.75">
      <c r="D52">
        <f>IF('Fill Slopes'!C47&lt;&gt;"",-1*$G$3*'Fill Slopes'!C47*SIN(PI()/180*'Fill Slopes'!B47),$D$9)</f>
        <v>-8</v>
      </c>
      <c r="E52">
        <f>IF('Fill Slopes'!C47&lt;&gt;"",$G$3*'Fill Slopes'!C47*COS(PI()/180*'Fill Slopes'!B47),$E$9)</f>
        <v>0</v>
      </c>
      <c r="G52">
        <f>IF('Fill Slopes'!F47&lt;&gt;"",$G$5+$G$3*'Fill Slopes'!F47*SIN(PI()/180*('Fill Slopes'!E47+'Fill Slopes'!$B$6)),$D$14)</f>
        <v>18</v>
      </c>
      <c r="H52">
        <f>IF('Fill Slopes'!F47&lt;&gt;"",$H$10+$G$3*'Fill Slopes'!F47*COS(PI()/180*('Fill Slopes'!E47+'Fill Slopes'!$B$6)),$E$14)</f>
        <v>-9.618802153517004</v>
      </c>
    </row>
    <row r="53" spans="4:8" ht="12.75">
      <c r="D53">
        <f>IF('Fill Slopes'!C48&lt;&gt;"",-1*$G$3*'Fill Slopes'!C48*SIN(PI()/180*'Fill Slopes'!B48),$D$9)</f>
        <v>-8</v>
      </c>
      <c r="E53">
        <f>IF('Fill Slopes'!C48&lt;&gt;"",$G$3*'Fill Slopes'!C48*COS(PI()/180*'Fill Slopes'!B48),$E$9)</f>
        <v>0</v>
      </c>
      <c r="G53">
        <f>IF('Fill Slopes'!F48&lt;&gt;"",$G$5+$G$3*'Fill Slopes'!F48*SIN(PI()/180*('Fill Slopes'!E48+'Fill Slopes'!$B$6)),$D$14)</f>
        <v>18</v>
      </c>
      <c r="H53">
        <f>IF('Fill Slopes'!F48&lt;&gt;"",$H$10+$G$3*'Fill Slopes'!F48*COS(PI()/180*('Fill Slopes'!E48+'Fill Slopes'!$B$6)),$E$14)</f>
        <v>-9.618802153517004</v>
      </c>
    </row>
    <row r="54" spans="4:8" ht="12.75">
      <c r="D54">
        <f>IF('Fill Slopes'!C49&lt;&gt;"",-1*$G$3*'Fill Slopes'!C49*SIN(PI()/180*'Fill Slopes'!B49),$D$9)</f>
        <v>-8</v>
      </c>
      <c r="E54">
        <f>IF('Fill Slopes'!C49&lt;&gt;"",$G$3*'Fill Slopes'!C49*COS(PI()/180*'Fill Slopes'!B49),$E$9)</f>
        <v>0</v>
      </c>
      <c r="G54">
        <f>IF('Fill Slopes'!F49&lt;&gt;"",$G$5+$G$3*'Fill Slopes'!F49*SIN(PI()/180*('Fill Slopes'!E49+'Fill Slopes'!$B$6)),$D$14)</f>
        <v>18</v>
      </c>
      <c r="H54">
        <f>IF('Fill Slopes'!F49&lt;&gt;"",$H$10+$G$3*'Fill Slopes'!F49*COS(PI()/180*('Fill Slopes'!E49+'Fill Slopes'!$B$6)),$E$14)</f>
        <v>-9.618802153517004</v>
      </c>
    </row>
    <row r="55" spans="4:8" ht="12.75">
      <c r="D55">
        <f>IF('Fill Slopes'!C50&lt;&gt;"",-1*$G$3*'Fill Slopes'!C50*SIN(PI()/180*'Fill Slopes'!B50),$D$9)</f>
        <v>-8</v>
      </c>
      <c r="E55">
        <f>IF('Fill Slopes'!C50&lt;&gt;"",$G$3*'Fill Slopes'!C50*COS(PI()/180*'Fill Slopes'!B50),$E$9)</f>
        <v>0</v>
      </c>
      <c r="G55">
        <f>IF('Fill Slopes'!F50&lt;&gt;"",$G$5+$G$3*'Fill Slopes'!F50*SIN(PI()/180*('Fill Slopes'!E50+'Fill Slopes'!$B$6)),$D$14)</f>
        <v>18</v>
      </c>
      <c r="H55">
        <f>IF('Fill Slopes'!F50&lt;&gt;"",$H$10+$G$3*'Fill Slopes'!F50*COS(PI()/180*('Fill Slopes'!E50+'Fill Slopes'!$B$6)),$E$14)</f>
        <v>-9.618802153517004</v>
      </c>
    </row>
    <row r="56" spans="4:8" ht="12.75">
      <c r="D56">
        <f>IF('Fill Slopes'!C51&lt;&gt;"",-1*$G$3*'Fill Slopes'!C51*SIN(PI()/180*'Fill Slopes'!B51),$D$9)</f>
        <v>-8</v>
      </c>
      <c r="E56">
        <f>IF('Fill Slopes'!C51&lt;&gt;"",$G$3*'Fill Slopes'!C51*COS(PI()/180*'Fill Slopes'!B51),$E$9)</f>
        <v>0</v>
      </c>
      <c r="G56">
        <f>IF('Fill Slopes'!F51&lt;&gt;"",$G$5+$G$3*'Fill Slopes'!F51*SIN(PI()/180*('Fill Slopes'!E51+'Fill Slopes'!$B$6)),$D$14)</f>
        <v>18</v>
      </c>
      <c r="H56">
        <f>IF('Fill Slopes'!F51&lt;&gt;"",$H$10+$G$3*'Fill Slopes'!F51*COS(PI()/180*('Fill Slopes'!E51+'Fill Slopes'!$B$6)),$E$14)</f>
        <v>-9.618802153517004</v>
      </c>
    </row>
    <row r="57" spans="4:8" ht="12.75">
      <c r="D57">
        <f>IF('Fill Slopes'!C52&lt;&gt;"",-1*$G$3*'Fill Slopes'!C52*SIN(PI()/180*'Fill Slopes'!B52),$D$9)</f>
        <v>-8</v>
      </c>
      <c r="E57">
        <f>IF('Fill Slopes'!C52&lt;&gt;"",$G$3*'Fill Slopes'!C52*COS(PI()/180*'Fill Slopes'!B52),$E$9)</f>
        <v>0</v>
      </c>
      <c r="G57">
        <f>IF('Fill Slopes'!F52&lt;&gt;"",$G$5+$G$3*'Fill Slopes'!F52*SIN(PI()/180*('Fill Slopes'!E52+'Fill Slopes'!$B$6)),$D$14)</f>
        <v>18</v>
      </c>
      <c r="H57">
        <f>IF('Fill Slopes'!F52&lt;&gt;"",$H$10+$G$3*'Fill Slopes'!F52*COS(PI()/180*('Fill Slopes'!E52+'Fill Slopes'!$B$6)),$E$14)</f>
        <v>-9.618802153517004</v>
      </c>
    </row>
    <row r="58" spans="4:8" ht="12.75">
      <c r="D58">
        <f>IF('Fill Slopes'!C53&lt;&gt;"",-1*$G$3*'Fill Slopes'!C53*SIN(PI()/180*'Fill Slopes'!B53),$D$9)</f>
        <v>-8</v>
      </c>
      <c r="E58">
        <f>IF('Fill Slopes'!C53&lt;&gt;"",$G$3*'Fill Slopes'!C53*COS(PI()/180*'Fill Slopes'!B53),$E$9)</f>
        <v>0</v>
      </c>
      <c r="G58">
        <f>IF('Fill Slopes'!F53&lt;&gt;"",$G$5+$G$3*'Fill Slopes'!F53*SIN(PI()/180*('Fill Slopes'!E53+'Fill Slopes'!$B$6)),$D$14)</f>
        <v>18</v>
      </c>
      <c r="H58">
        <f>IF('Fill Slopes'!F53&lt;&gt;"",$H$10+$G$3*'Fill Slopes'!F53*COS(PI()/180*('Fill Slopes'!E53+'Fill Slopes'!$B$6)),$E$14)</f>
        <v>-9.618802153517004</v>
      </c>
    </row>
    <row r="59" spans="4:8" ht="12.75">
      <c r="D59">
        <f>IF('Fill Slopes'!C54&lt;&gt;"",-1*$G$3*'Fill Slopes'!C54*SIN(PI()/180*'Fill Slopes'!B54),$D$9)</f>
        <v>-8</v>
      </c>
      <c r="E59">
        <f>IF('Fill Slopes'!C54&lt;&gt;"",$G$3*'Fill Slopes'!C54*COS(PI()/180*'Fill Slopes'!B54),$E$9)</f>
        <v>0</v>
      </c>
      <c r="G59">
        <f>IF('Fill Slopes'!F54&lt;&gt;"",$G$5+$G$3*'Fill Slopes'!F54*SIN(PI()/180*('Fill Slopes'!E54+'Fill Slopes'!$B$6)),$D$14)</f>
        <v>18</v>
      </c>
      <c r="H59">
        <f>IF('Fill Slopes'!F54&lt;&gt;"",$H$10+$G$3*'Fill Slopes'!F54*COS(PI()/180*('Fill Slopes'!E54+'Fill Slopes'!$B$6)),$E$14)</f>
        <v>-9.618802153517004</v>
      </c>
    </row>
    <row r="60" spans="4:8" ht="12.75">
      <c r="D60">
        <f>IF('Fill Slopes'!C55&lt;&gt;"",-1*$G$3*'Fill Slopes'!C55*SIN(PI()/180*'Fill Slopes'!B55),$D$9)</f>
        <v>-8</v>
      </c>
      <c r="E60">
        <f>IF('Fill Slopes'!C55&lt;&gt;"",$G$3*'Fill Slopes'!C55*COS(PI()/180*'Fill Slopes'!B55),$E$9)</f>
        <v>0</v>
      </c>
      <c r="G60">
        <f>IF('Fill Slopes'!F55&lt;&gt;"",$G$5+$G$3*'Fill Slopes'!F55*SIN(PI()/180*('Fill Slopes'!E55+'Fill Slopes'!$B$6)),$D$14)</f>
        <v>18</v>
      </c>
      <c r="H60">
        <f>IF('Fill Slopes'!F55&lt;&gt;"",$H$10+$G$3*'Fill Slopes'!F55*COS(PI()/180*('Fill Slopes'!E55+'Fill Slopes'!$B$6)),$E$14)</f>
        <v>-9.618802153517004</v>
      </c>
    </row>
    <row r="61" spans="4:8" ht="12.75">
      <c r="D61">
        <f>IF('Fill Slopes'!C56&lt;&gt;"",-1*$G$3*'Fill Slopes'!C56*SIN(PI()/180*'Fill Slopes'!B56),$D$9)</f>
        <v>-8</v>
      </c>
      <c r="E61">
        <f>IF('Fill Slopes'!C56&lt;&gt;"",$G$3*'Fill Slopes'!C56*COS(PI()/180*'Fill Slopes'!B56),$E$9)</f>
        <v>0</v>
      </c>
      <c r="G61">
        <f>IF('Fill Slopes'!F56&lt;&gt;"",$G$5+$G$3*'Fill Slopes'!F56*SIN(PI()/180*('Fill Slopes'!E56+'Fill Slopes'!$B$6)),$D$14)</f>
        <v>18</v>
      </c>
      <c r="H61">
        <f>IF('Fill Slopes'!F56&lt;&gt;"",$H$10+$G$3*'Fill Slopes'!F56*COS(PI()/180*('Fill Slopes'!E56+'Fill Slopes'!$B$6)),$E$14)</f>
        <v>-9.618802153517004</v>
      </c>
    </row>
    <row r="62" spans="4:8" ht="12.75">
      <c r="D62">
        <f>IF('Fill Slopes'!C57&lt;&gt;"",-1*$G$3*'Fill Slopes'!C57*SIN(PI()/180*'Fill Slopes'!B57),$D$9)</f>
        <v>-8</v>
      </c>
      <c r="E62">
        <f>IF('Fill Slopes'!C57&lt;&gt;"",$G$3*'Fill Slopes'!C57*COS(PI()/180*'Fill Slopes'!B57),$E$9)</f>
        <v>0</v>
      </c>
      <c r="G62">
        <f>IF('Fill Slopes'!F57&lt;&gt;"",$G$5+$G$3*'Fill Slopes'!F57*SIN(PI()/180*('Fill Slopes'!E57+'Fill Slopes'!$B$6)),$D$14)</f>
        <v>18</v>
      </c>
      <c r="H62">
        <f>IF('Fill Slopes'!F57&lt;&gt;"",$H$10+$G$3*'Fill Slopes'!F57*COS(PI()/180*('Fill Slopes'!E57+'Fill Slopes'!$B$6)),$E$14)</f>
        <v>-9.618802153517004</v>
      </c>
    </row>
    <row r="63" spans="4:8" ht="12.75">
      <c r="D63">
        <f>IF('Fill Slopes'!C58&lt;&gt;"",-1*$G$3*'Fill Slopes'!C58*SIN(PI()/180*'Fill Slopes'!B58),$D$9)</f>
        <v>-8</v>
      </c>
      <c r="E63">
        <f>IF('Fill Slopes'!C58&lt;&gt;"",$G$3*'Fill Slopes'!C58*COS(PI()/180*'Fill Slopes'!B58),$E$9)</f>
        <v>0</v>
      </c>
      <c r="G63">
        <f>IF('Fill Slopes'!F58&lt;&gt;"",$G$5+$G$3*'Fill Slopes'!F58*SIN(PI()/180*('Fill Slopes'!E58+'Fill Slopes'!$B$6)),$D$14)</f>
        <v>18</v>
      </c>
      <c r="H63">
        <f>IF('Fill Slopes'!F58&lt;&gt;"",$H$10+$G$3*'Fill Slopes'!F58*COS(PI()/180*('Fill Slopes'!E58+'Fill Slopes'!$B$6)),$E$14)</f>
        <v>-9.618802153517004</v>
      </c>
    </row>
    <row r="64" spans="4:8" ht="12.75">
      <c r="D64">
        <f>IF('Fill Slopes'!C59&lt;&gt;"",-1*$G$3*'Fill Slopes'!C59*SIN(PI()/180*'Fill Slopes'!B59),$D$9)</f>
        <v>-8</v>
      </c>
      <c r="E64">
        <f>IF('Fill Slopes'!C59&lt;&gt;"",$G$3*'Fill Slopes'!C59*COS(PI()/180*'Fill Slopes'!B59),$E$9)</f>
        <v>0</v>
      </c>
      <c r="G64">
        <f>IF('Fill Slopes'!F59&lt;&gt;"",$G$5+$G$3*'Fill Slopes'!F59*SIN(PI()/180*('Fill Slopes'!E59+'Fill Slopes'!$B$6)),$D$14)</f>
        <v>18</v>
      </c>
      <c r="H64">
        <f>IF('Fill Slopes'!F59&lt;&gt;"",$H$10+$G$3*'Fill Slopes'!F59*COS(PI()/180*('Fill Slopes'!E59+'Fill Slopes'!$B$6)),$E$14)</f>
        <v>-9.618802153517004</v>
      </c>
    </row>
    <row r="65" spans="4:8" ht="12.75">
      <c r="D65">
        <f>IF('Fill Slopes'!C60&lt;&gt;"",-1*$G$3*'Fill Slopes'!C60*SIN(PI()/180*'Fill Slopes'!B60),$D$9)</f>
        <v>-8</v>
      </c>
      <c r="E65">
        <f>IF('Fill Slopes'!C60&lt;&gt;"",$G$3*'Fill Slopes'!C60*COS(PI()/180*'Fill Slopes'!B60),$E$9)</f>
        <v>0</v>
      </c>
      <c r="G65">
        <f>IF('Fill Slopes'!F60&lt;&gt;"",$G$5+$G$3*'Fill Slopes'!F60*SIN(PI()/180*('Fill Slopes'!E60+'Fill Slopes'!$B$6)),$D$14)</f>
        <v>18</v>
      </c>
      <c r="H65">
        <f>IF('Fill Slopes'!F60&lt;&gt;"",$H$10+$G$3*'Fill Slopes'!F60*COS(PI()/180*('Fill Slopes'!E60+'Fill Slopes'!$B$6)),$E$14)</f>
        <v>-9.618802153517004</v>
      </c>
    </row>
    <row r="66" spans="4:8" ht="12.75">
      <c r="D66">
        <f>IF('Fill Slopes'!C61&lt;&gt;"",-1*$G$3*'Fill Slopes'!C61*SIN(PI()/180*'Fill Slopes'!B61),$D$9)</f>
        <v>-8</v>
      </c>
      <c r="E66">
        <f>IF('Fill Slopes'!C61&lt;&gt;"",$G$3*'Fill Slopes'!C61*COS(PI()/180*'Fill Slopes'!B61),$E$9)</f>
        <v>0</v>
      </c>
      <c r="G66">
        <f>IF('Fill Slopes'!F61&lt;&gt;"",$G$5+$G$3*'Fill Slopes'!F61*SIN(PI()/180*('Fill Slopes'!E61+'Fill Slopes'!$B$6)),$D$14)</f>
        <v>18</v>
      </c>
      <c r="H66">
        <f>IF('Fill Slopes'!F61&lt;&gt;"",$H$10+$G$3*'Fill Slopes'!F61*COS(PI()/180*('Fill Slopes'!E61+'Fill Slopes'!$B$6)),$E$14)</f>
        <v>-9.618802153517004</v>
      </c>
    </row>
    <row r="67" spans="4:8" ht="12.75">
      <c r="D67">
        <f>IF('Fill Slopes'!C62&lt;&gt;"",-1*$G$3*'Fill Slopes'!C62*SIN(PI()/180*'Fill Slopes'!B62),$D$9)</f>
        <v>-8</v>
      </c>
      <c r="E67">
        <f>IF('Fill Slopes'!C62&lt;&gt;"",$G$3*'Fill Slopes'!C62*COS(PI()/180*'Fill Slopes'!B62),$E$9)</f>
        <v>0</v>
      </c>
      <c r="G67">
        <f>IF('Fill Slopes'!F62&lt;&gt;"",$G$5+$G$3*'Fill Slopes'!F62*SIN(PI()/180*('Fill Slopes'!E62+'Fill Slopes'!$B$6)),$D$14)</f>
        <v>18</v>
      </c>
      <c r="H67">
        <f>IF('Fill Slopes'!F62&lt;&gt;"",$H$10+$G$3*'Fill Slopes'!F62*COS(PI()/180*('Fill Slopes'!E62+'Fill Slopes'!$B$6)),$E$14)</f>
        <v>-9.618802153517004</v>
      </c>
    </row>
    <row r="68" spans="4:8" ht="12.75">
      <c r="D68">
        <f>IF('Fill Slopes'!C63&lt;&gt;"",-1*$G$3*'Fill Slopes'!C63*SIN(PI()/180*'Fill Slopes'!B63),$D$9)</f>
        <v>-8</v>
      </c>
      <c r="E68">
        <f>IF('Fill Slopes'!C63&lt;&gt;"",$G$3*'Fill Slopes'!C63*COS(PI()/180*'Fill Slopes'!B63),$E$9)</f>
        <v>0</v>
      </c>
      <c r="G68">
        <f>IF('Fill Slopes'!F63&lt;&gt;"",$G$5+$G$3*'Fill Slopes'!F63*SIN(PI()/180*('Fill Slopes'!E63+'Fill Slopes'!$B$6)),$D$14)</f>
        <v>18</v>
      </c>
      <c r="H68">
        <f>IF('Fill Slopes'!F63&lt;&gt;"",$H$10+$G$3*'Fill Slopes'!F63*COS(PI()/180*('Fill Slopes'!E63+'Fill Slopes'!$B$6)),$E$14)</f>
        <v>-9.618802153517004</v>
      </c>
    </row>
    <row r="69" spans="4:8" ht="12.75">
      <c r="D69">
        <f>IF('Fill Slopes'!C64&lt;&gt;"",-1*$G$3*'Fill Slopes'!C64*SIN(PI()/180*'Fill Slopes'!B64),$D$9)</f>
        <v>-8</v>
      </c>
      <c r="E69">
        <f>IF('Fill Slopes'!C64&lt;&gt;"",$G$3*'Fill Slopes'!C64*COS(PI()/180*'Fill Slopes'!B64),$E$9)</f>
        <v>0</v>
      </c>
      <c r="G69">
        <f>IF('Fill Slopes'!F64&lt;&gt;"",$G$5+$G$3*'Fill Slopes'!F64*SIN(PI()/180*('Fill Slopes'!E64+'Fill Slopes'!$B$6)),$D$14)</f>
        <v>18</v>
      </c>
      <c r="H69">
        <f>IF('Fill Slopes'!F64&lt;&gt;"",$H$10+$G$3*'Fill Slopes'!F64*COS(PI()/180*('Fill Slopes'!E64+'Fill Slopes'!$B$6)),$E$14)</f>
        <v>-9.618802153517004</v>
      </c>
    </row>
    <row r="70" spans="4:8" ht="12.75">
      <c r="D70">
        <f>IF('Fill Slopes'!C65&lt;&gt;"",-1*$G$3*'Fill Slopes'!C65*SIN(PI()/180*'Fill Slopes'!B65),$D$9)</f>
        <v>-8</v>
      </c>
      <c r="E70">
        <f>IF('Fill Slopes'!C65&lt;&gt;"",$G$3*'Fill Slopes'!C65*COS(PI()/180*'Fill Slopes'!B65),$E$9)</f>
        <v>0</v>
      </c>
      <c r="G70">
        <f>IF('Fill Slopes'!F65&lt;&gt;"",$G$5+$G$3*'Fill Slopes'!F65*SIN(PI()/180*('Fill Slopes'!E65+'Fill Slopes'!$B$6)),$D$14)</f>
        <v>18</v>
      </c>
      <c r="H70">
        <f>IF('Fill Slopes'!F65&lt;&gt;"",$H$10+$G$3*'Fill Slopes'!F65*COS(PI()/180*('Fill Slopes'!E65+'Fill Slopes'!$B$6)),$E$14)</f>
        <v>-9.618802153517004</v>
      </c>
    </row>
    <row r="71" spans="4:8" ht="12.75">
      <c r="D71">
        <f>IF('Fill Slopes'!C66&lt;&gt;"",-1*$G$3*'Fill Slopes'!C66*SIN(PI()/180*'Fill Slopes'!B66),$D$9)</f>
        <v>-8</v>
      </c>
      <c r="E71">
        <f>IF('Fill Slopes'!C66&lt;&gt;"",$G$3*'Fill Slopes'!C66*COS(PI()/180*'Fill Slopes'!B66),$E$9)</f>
        <v>0</v>
      </c>
      <c r="G71">
        <f>IF('Fill Slopes'!F66&lt;&gt;"",$G$5+$G$3*'Fill Slopes'!F66*SIN(PI()/180*('Fill Slopes'!E66+'Fill Slopes'!$B$6)),$D$14)</f>
        <v>18</v>
      </c>
      <c r="H71">
        <f>IF('Fill Slopes'!F66&lt;&gt;"",$H$10+$G$3*'Fill Slopes'!F66*COS(PI()/180*('Fill Slopes'!E66+'Fill Slopes'!$B$6)),$E$14)</f>
        <v>-9.618802153517004</v>
      </c>
    </row>
    <row r="72" spans="4:8" ht="12.75">
      <c r="D72">
        <f>IF('Fill Slopes'!C67&lt;&gt;"",-1*$G$3*'Fill Slopes'!C67*SIN(PI()/180*'Fill Slopes'!B67),$D$9)</f>
        <v>-8</v>
      </c>
      <c r="E72">
        <f>IF('Fill Slopes'!C67&lt;&gt;"",$G$3*'Fill Slopes'!C67*COS(PI()/180*'Fill Slopes'!B67),$E$9)</f>
        <v>0</v>
      </c>
      <c r="G72">
        <f>IF('Fill Slopes'!F67&lt;&gt;"",$G$5+$G$3*'Fill Slopes'!F67*SIN(PI()/180*('Fill Slopes'!E67+'Fill Slopes'!$B$6)),$D$14)</f>
        <v>18</v>
      </c>
      <c r="H72">
        <f>IF('Fill Slopes'!F67&lt;&gt;"",$H$10+$G$3*'Fill Slopes'!F67*COS(PI()/180*('Fill Slopes'!E67+'Fill Slopes'!$B$6)),$E$14)</f>
        <v>-9.618802153517004</v>
      </c>
    </row>
    <row r="73" spans="4:8" ht="12.75">
      <c r="D73">
        <f>IF('Fill Slopes'!C68&lt;&gt;"",-1*$G$3*'Fill Slopes'!C68*SIN(PI()/180*'Fill Slopes'!B68),$D$9)</f>
        <v>-8</v>
      </c>
      <c r="E73">
        <f>IF('Fill Slopes'!C68&lt;&gt;"",$G$3*'Fill Slopes'!C68*COS(PI()/180*'Fill Slopes'!B68),$E$9)</f>
        <v>0</v>
      </c>
      <c r="G73">
        <f>IF('Fill Slopes'!F68&lt;&gt;"",$G$5+$G$3*'Fill Slopes'!F68*SIN(PI()/180*('Fill Slopes'!E68+'Fill Slopes'!$B$6)),$D$14)</f>
        <v>18</v>
      </c>
      <c r="H73">
        <f>IF('Fill Slopes'!F68&lt;&gt;"",$H$10+$G$3*'Fill Slopes'!F68*COS(PI()/180*('Fill Slopes'!E68+'Fill Slopes'!$B$6)),$E$14)</f>
        <v>-9.618802153517004</v>
      </c>
    </row>
    <row r="74" spans="4:8" ht="12.75">
      <c r="D74">
        <f>IF('Fill Slopes'!C69&lt;&gt;"",-1*$G$3*'Fill Slopes'!C69*SIN(PI()/180*'Fill Slopes'!B69),$D$9)</f>
        <v>-8</v>
      </c>
      <c r="E74">
        <f>IF('Fill Slopes'!C69&lt;&gt;"",$G$3*'Fill Slopes'!C69*COS(PI()/180*'Fill Slopes'!B69),$E$9)</f>
        <v>0</v>
      </c>
      <c r="G74">
        <f>IF('Fill Slopes'!F69&lt;&gt;"",$G$5+$G$3*'Fill Slopes'!F69*SIN(PI()/180*('Fill Slopes'!E69+'Fill Slopes'!$B$6)),$D$14)</f>
        <v>18</v>
      </c>
      <c r="H74">
        <f>IF('Fill Slopes'!F69&lt;&gt;"",$H$10+$G$3*'Fill Slopes'!F69*COS(PI()/180*('Fill Slopes'!E69+'Fill Slopes'!$B$6)),$E$14)</f>
        <v>-9.618802153517004</v>
      </c>
    </row>
    <row r="75" spans="4:8" ht="12.75">
      <c r="D75">
        <f>IF('Fill Slopes'!C70&lt;&gt;"",-1*$G$3*'Fill Slopes'!C70*SIN(PI()/180*'Fill Slopes'!B70),$D$9)</f>
        <v>-8</v>
      </c>
      <c r="E75">
        <f>IF('Fill Slopes'!C70&lt;&gt;"",$G$3*'Fill Slopes'!C70*COS(PI()/180*'Fill Slopes'!B70),$E$9)</f>
        <v>0</v>
      </c>
      <c r="G75">
        <f>IF('Fill Slopes'!F70&lt;&gt;"",$G$5+$G$3*'Fill Slopes'!F70*SIN(PI()/180*('Fill Slopes'!E70+'Fill Slopes'!$B$6)),$D$14)</f>
        <v>18</v>
      </c>
      <c r="H75">
        <f>IF('Fill Slopes'!F70&lt;&gt;"",$H$10+$G$3*'Fill Slopes'!F70*COS(PI()/180*('Fill Slopes'!E70+'Fill Slopes'!$B$6)),$E$14)</f>
        <v>-9.618802153517004</v>
      </c>
    </row>
    <row r="76" spans="4:8" ht="12.75">
      <c r="D76">
        <f>IF('Fill Slopes'!C71&lt;&gt;"",-1*$G$3*'Fill Slopes'!C71*SIN(PI()/180*'Fill Slopes'!B71),$D$9)</f>
        <v>-8</v>
      </c>
      <c r="E76">
        <f>IF('Fill Slopes'!C71&lt;&gt;"",$G$3*'Fill Slopes'!C71*COS(PI()/180*'Fill Slopes'!B71),$E$9)</f>
        <v>0</v>
      </c>
      <c r="G76">
        <f>IF('Fill Slopes'!F71&lt;&gt;"",$G$5+$G$3*'Fill Slopes'!F71*SIN(PI()/180*('Fill Slopes'!E71+'Fill Slopes'!$B$6)),$D$14)</f>
        <v>18</v>
      </c>
      <c r="H76">
        <f>IF('Fill Slopes'!F71&lt;&gt;"",$H$10+$G$3*'Fill Slopes'!F71*COS(PI()/180*('Fill Slopes'!E71+'Fill Slopes'!$B$6)),$E$14)</f>
        <v>-9.618802153517004</v>
      </c>
    </row>
    <row r="77" spans="4:8" ht="12.75">
      <c r="D77">
        <f>IF('Fill Slopes'!C72&lt;&gt;"",-1*$G$3*'Fill Slopes'!C72*SIN(PI()/180*'Fill Slopes'!B72),$D$9)</f>
        <v>-8</v>
      </c>
      <c r="E77">
        <f>IF('Fill Slopes'!C72&lt;&gt;"",$G$3*'Fill Slopes'!C72*COS(PI()/180*'Fill Slopes'!B72),$E$9)</f>
        <v>0</v>
      </c>
      <c r="G77">
        <f>IF('Fill Slopes'!F72&lt;&gt;"",$G$5+$G$3*'Fill Slopes'!F72*SIN(PI()/180*('Fill Slopes'!E72+'Fill Slopes'!$B$6)),$D$14)</f>
        <v>18</v>
      </c>
      <c r="H77">
        <f>IF('Fill Slopes'!F72&lt;&gt;"",$H$10+$G$3*'Fill Slopes'!F72*COS(PI()/180*('Fill Slopes'!E72+'Fill Slopes'!$B$6)),$E$14)</f>
        <v>-9.618802153517004</v>
      </c>
    </row>
    <row r="78" spans="4:8" ht="12.75">
      <c r="D78">
        <f>IF('Fill Slopes'!C73&lt;&gt;"",-1*$G$3*'Fill Slopes'!C73*SIN(PI()/180*'Fill Slopes'!B73),$D$9)</f>
        <v>-8</v>
      </c>
      <c r="E78">
        <f>IF('Fill Slopes'!C73&lt;&gt;"",$G$3*'Fill Slopes'!C73*COS(PI()/180*'Fill Slopes'!B73),$E$9)</f>
        <v>0</v>
      </c>
      <c r="G78">
        <f>IF('Fill Slopes'!F73&lt;&gt;"",$G$5+$G$3*'Fill Slopes'!F73*SIN(PI()/180*('Fill Slopes'!E73+'Fill Slopes'!$B$6)),$D$14)</f>
        <v>18</v>
      </c>
      <c r="H78">
        <f>IF('Fill Slopes'!F73&lt;&gt;"",$H$10+$G$3*'Fill Slopes'!F73*COS(PI()/180*('Fill Slopes'!E73+'Fill Slopes'!$B$6)),$E$14)</f>
        <v>-9.618802153517004</v>
      </c>
    </row>
    <row r="79" spans="4:8" ht="12.75">
      <c r="D79">
        <f>IF('Fill Slopes'!C74&lt;&gt;"",-1*$G$3*'Fill Slopes'!C74*SIN(PI()/180*'Fill Slopes'!B74),$D$9)</f>
        <v>-8</v>
      </c>
      <c r="E79">
        <f>IF('Fill Slopes'!C74&lt;&gt;"",$G$3*'Fill Slopes'!C74*COS(PI()/180*'Fill Slopes'!B74),$E$9)</f>
        <v>0</v>
      </c>
      <c r="G79">
        <f>IF('Fill Slopes'!F74&lt;&gt;"",$G$5+$G$3*'Fill Slopes'!F74*SIN(PI()/180*('Fill Slopes'!E74+'Fill Slopes'!$B$6)),$D$14)</f>
        <v>18</v>
      </c>
      <c r="H79">
        <f>IF('Fill Slopes'!F74&lt;&gt;"",$H$10+$G$3*'Fill Slopes'!F74*COS(PI()/180*('Fill Slopes'!E74+'Fill Slopes'!$B$6)),$E$14)</f>
        <v>-9.618802153517004</v>
      </c>
    </row>
    <row r="80" spans="4:8" ht="12.75">
      <c r="D80">
        <f>IF('Fill Slopes'!C75&lt;&gt;"",-1*$G$3*'Fill Slopes'!C75*SIN(PI()/180*'Fill Slopes'!B75),$D$9)</f>
        <v>-8</v>
      </c>
      <c r="E80">
        <f>IF('Fill Slopes'!C75&lt;&gt;"",$G$3*'Fill Slopes'!C75*COS(PI()/180*'Fill Slopes'!B75),$E$9)</f>
        <v>0</v>
      </c>
      <c r="G80">
        <f>IF('Fill Slopes'!F75&lt;&gt;"",$G$5+$G$3*'Fill Slopes'!F75*SIN(PI()/180*('Fill Slopes'!E75+'Fill Slopes'!$B$6)),$D$14)</f>
        <v>18</v>
      </c>
      <c r="H80">
        <f>IF('Fill Slopes'!F75&lt;&gt;"",$H$10+$G$3*'Fill Slopes'!F75*COS(PI()/180*('Fill Slopes'!E75+'Fill Slopes'!$B$6)),$E$14)</f>
        <v>-9.618802153517004</v>
      </c>
    </row>
    <row r="81" spans="4:8" ht="12.75">
      <c r="D81">
        <f>IF('Fill Slopes'!C76&lt;&gt;"",-1*$G$3*'Fill Slopes'!C76*SIN(PI()/180*'Fill Slopes'!B76),$D$9)</f>
        <v>-8</v>
      </c>
      <c r="E81">
        <f>IF('Fill Slopes'!C76&lt;&gt;"",$G$3*'Fill Slopes'!C76*COS(PI()/180*'Fill Slopes'!B76),$E$9)</f>
        <v>0</v>
      </c>
      <c r="G81">
        <f>IF('Fill Slopes'!F76&lt;&gt;"",$G$5+$G$3*'Fill Slopes'!F76*SIN(PI()/180*('Fill Slopes'!E76+'Fill Slopes'!$B$6)),$D$14)</f>
        <v>18</v>
      </c>
      <c r="H81">
        <f>IF('Fill Slopes'!F76&lt;&gt;"",$H$10+$G$3*'Fill Slopes'!F76*COS(PI()/180*('Fill Slopes'!E76+'Fill Slopes'!$B$6)),$E$14)</f>
        <v>-9.618802153517004</v>
      </c>
    </row>
    <row r="82" spans="4:8" ht="12.75">
      <c r="D82">
        <f>IF('Fill Slopes'!C77&lt;&gt;"",-1*$G$3*'Fill Slopes'!C77*SIN(PI()/180*'Fill Slopes'!B77),$D$9)</f>
        <v>-8</v>
      </c>
      <c r="E82">
        <f>IF('Fill Slopes'!C77&lt;&gt;"",$G$3*'Fill Slopes'!C77*COS(PI()/180*'Fill Slopes'!B77),$E$9)</f>
        <v>0</v>
      </c>
      <c r="G82">
        <f>IF('Fill Slopes'!F77&lt;&gt;"",$G$5+$G$3*'Fill Slopes'!F77*SIN(PI()/180*('Fill Slopes'!E77+'Fill Slopes'!$B$6)),$D$14)</f>
        <v>18</v>
      </c>
      <c r="H82">
        <f>IF('Fill Slopes'!F77&lt;&gt;"",$H$10+$G$3*'Fill Slopes'!F77*COS(PI()/180*('Fill Slopes'!E77+'Fill Slopes'!$B$6)),$E$14)</f>
        <v>-9.618802153517004</v>
      </c>
    </row>
    <row r="83" spans="4:8" ht="12.75">
      <c r="D83">
        <f>IF('Fill Slopes'!C78&lt;&gt;"",-1*$G$3*'Fill Slopes'!C78*SIN(PI()/180*'Fill Slopes'!B78),$D$9)</f>
        <v>-8</v>
      </c>
      <c r="E83">
        <f>IF('Fill Slopes'!C78&lt;&gt;"",$G$3*'Fill Slopes'!C78*COS(PI()/180*'Fill Slopes'!B78),$E$9)</f>
        <v>0</v>
      </c>
      <c r="G83">
        <f>IF('Fill Slopes'!F78&lt;&gt;"",$G$5+$G$3*'Fill Slopes'!F78*SIN(PI()/180*('Fill Slopes'!E78+'Fill Slopes'!$B$6)),$D$14)</f>
        <v>18</v>
      </c>
      <c r="H83">
        <f>IF('Fill Slopes'!F78&lt;&gt;"",$H$10+$G$3*'Fill Slopes'!F78*COS(PI()/180*('Fill Slopes'!E78+'Fill Slopes'!$B$6)),$E$14)</f>
        <v>-9.618802153517004</v>
      </c>
    </row>
    <row r="84" spans="4:8" ht="12.75">
      <c r="D84">
        <f>IF('Fill Slopes'!C79&lt;&gt;"",-1*$G$3*'Fill Slopes'!C79*SIN(PI()/180*'Fill Slopes'!B79),$D$9)</f>
        <v>-8</v>
      </c>
      <c r="E84">
        <f>IF('Fill Slopes'!C79&lt;&gt;"",$G$3*'Fill Slopes'!C79*COS(PI()/180*'Fill Slopes'!B79),$E$9)</f>
        <v>0</v>
      </c>
      <c r="G84">
        <f>IF('Fill Slopes'!F79&lt;&gt;"",$G$5+$G$3*'Fill Slopes'!F79*SIN(PI()/180*('Fill Slopes'!E79+'Fill Slopes'!$B$6)),$D$14)</f>
        <v>18</v>
      </c>
      <c r="H84">
        <f>IF('Fill Slopes'!F79&lt;&gt;"",$H$10+$G$3*'Fill Slopes'!F79*COS(PI()/180*('Fill Slopes'!E79+'Fill Slopes'!$B$6)),$E$14)</f>
        <v>-9.618802153517004</v>
      </c>
    </row>
    <row r="85" spans="4:8" ht="12.75">
      <c r="D85">
        <f>IF('Fill Slopes'!C80&lt;&gt;"",-1*$G$3*'Fill Slopes'!C80*SIN(PI()/180*'Fill Slopes'!B80),$D$9)</f>
        <v>-8</v>
      </c>
      <c r="E85">
        <f>IF('Fill Slopes'!C80&lt;&gt;"",$G$3*'Fill Slopes'!C80*COS(PI()/180*'Fill Slopes'!B80),$E$9)</f>
        <v>0</v>
      </c>
      <c r="G85">
        <f>IF('Fill Slopes'!F80&lt;&gt;"",$G$5+$G$3*'Fill Slopes'!F80*SIN(PI()/180*('Fill Slopes'!E80+'Fill Slopes'!$B$6)),$D$14)</f>
        <v>18</v>
      </c>
      <c r="H85">
        <f>IF('Fill Slopes'!F80&lt;&gt;"",$H$10+$G$3*'Fill Slopes'!F80*COS(PI()/180*('Fill Slopes'!E80+'Fill Slopes'!$B$6)),$E$14)</f>
        <v>-9.618802153517004</v>
      </c>
    </row>
    <row r="86" spans="4:8" ht="12.75">
      <c r="D86">
        <f>IF('Fill Slopes'!C81&lt;&gt;"",-1*$G$3*'Fill Slopes'!C81*SIN(PI()/180*'Fill Slopes'!B81),$D$9)</f>
        <v>-8</v>
      </c>
      <c r="E86">
        <f>IF('Fill Slopes'!C81&lt;&gt;"",$G$3*'Fill Slopes'!C81*COS(PI()/180*'Fill Slopes'!B81),$E$9)</f>
        <v>0</v>
      </c>
      <c r="G86">
        <f>IF('Fill Slopes'!F81&lt;&gt;"",$G$5+$G$3*'Fill Slopes'!F81*SIN(PI()/180*('Fill Slopes'!E81+'Fill Slopes'!$B$6)),$D$14)</f>
        <v>18</v>
      </c>
      <c r="H86">
        <f>IF('Fill Slopes'!F81&lt;&gt;"",$H$10+$G$3*'Fill Slopes'!F81*COS(PI()/180*('Fill Slopes'!E81+'Fill Slopes'!$B$6)),$E$14)</f>
        <v>-9.618802153517004</v>
      </c>
    </row>
    <row r="87" spans="4:8" ht="12.75">
      <c r="D87">
        <f>IF('Fill Slopes'!C82&lt;&gt;"",-1*$G$3*'Fill Slopes'!C82*SIN(PI()/180*'Fill Slopes'!B82),$D$9)</f>
        <v>-8</v>
      </c>
      <c r="E87">
        <f>IF('Fill Slopes'!C82&lt;&gt;"",$G$3*'Fill Slopes'!C82*COS(PI()/180*'Fill Slopes'!B82),$E$9)</f>
        <v>0</v>
      </c>
      <c r="G87">
        <f>IF('Fill Slopes'!F82&lt;&gt;"",$G$5+$G$3*'Fill Slopes'!F82*SIN(PI()/180*('Fill Slopes'!E82+'Fill Slopes'!$B$6)),$D$14)</f>
        <v>18</v>
      </c>
      <c r="H87">
        <f>IF('Fill Slopes'!F82&lt;&gt;"",$H$10+$G$3*'Fill Slopes'!F82*COS(PI()/180*('Fill Slopes'!E82+'Fill Slopes'!$B$6)),$E$14)</f>
        <v>-9.618802153517004</v>
      </c>
    </row>
    <row r="88" spans="4:8" ht="12.75">
      <c r="D88">
        <f>IF('Fill Slopes'!C83&lt;&gt;"",-1*$G$3*'Fill Slopes'!C83*SIN(PI()/180*'Fill Slopes'!B83),$D$9)</f>
        <v>-8</v>
      </c>
      <c r="E88">
        <f>IF('Fill Slopes'!C83&lt;&gt;"",$G$3*'Fill Slopes'!C83*COS(PI()/180*'Fill Slopes'!B83),$E$9)</f>
        <v>0</v>
      </c>
      <c r="G88">
        <f>IF('Fill Slopes'!F83&lt;&gt;"",$G$5+$G$3*'Fill Slopes'!F83*SIN(PI()/180*('Fill Slopes'!E83+'Fill Slopes'!$B$6)),$D$14)</f>
        <v>18</v>
      </c>
      <c r="H88">
        <f>IF('Fill Slopes'!F83&lt;&gt;"",$H$10+$G$3*'Fill Slopes'!F83*COS(PI()/180*('Fill Slopes'!E83+'Fill Slopes'!$B$6)),$E$14)</f>
        <v>-9.618802153517004</v>
      </c>
    </row>
    <row r="89" spans="4:8" ht="12.75">
      <c r="D89">
        <f>IF('Fill Slopes'!C84&lt;&gt;"",-1*$G$3*'Fill Slopes'!C84*SIN(PI()/180*'Fill Slopes'!B84),$D$9)</f>
        <v>-8</v>
      </c>
      <c r="E89">
        <f>IF('Fill Slopes'!C84&lt;&gt;"",$G$3*'Fill Slopes'!C84*COS(PI()/180*'Fill Slopes'!B84),$E$9)</f>
        <v>0</v>
      </c>
      <c r="G89">
        <f>IF('Fill Slopes'!F84&lt;&gt;"",$G$5+$G$3*'Fill Slopes'!F84*SIN(PI()/180*('Fill Slopes'!E84+'Fill Slopes'!$B$6)),$D$14)</f>
        <v>18</v>
      </c>
      <c r="H89">
        <f>IF('Fill Slopes'!F84&lt;&gt;"",$H$10+$G$3*'Fill Slopes'!F84*COS(PI()/180*('Fill Slopes'!E84+'Fill Slopes'!$B$6)),$E$14)</f>
        <v>-9.618802153517004</v>
      </c>
    </row>
    <row r="90" spans="4:8" ht="12.75">
      <c r="D90">
        <f>IF('Fill Slopes'!C85&lt;&gt;"",-1*$G$3*'Fill Slopes'!C85*SIN(PI()/180*'Fill Slopes'!B85),$D$9)</f>
        <v>-8</v>
      </c>
      <c r="E90">
        <f>IF('Fill Slopes'!C85&lt;&gt;"",$G$3*'Fill Slopes'!C85*COS(PI()/180*'Fill Slopes'!B85),$E$9)</f>
        <v>0</v>
      </c>
      <c r="G90">
        <f>IF('Fill Slopes'!F85&lt;&gt;"",$G$5+$G$3*'Fill Slopes'!F85*SIN(PI()/180*('Fill Slopes'!E85+'Fill Slopes'!$B$6)),$D$14)</f>
        <v>18</v>
      </c>
      <c r="H90">
        <f>IF('Fill Slopes'!F85&lt;&gt;"",$H$10+$G$3*'Fill Slopes'!F85*COS(PI()/180*('Fill Slopes'!E85+'Fill Slopes'!$B$6)),$E$14)</f>
        <v>-9.618802153517004</v>
      </c>
    </row>
    <row r="91" spans="4:8" ht="12.75">
      <c r="D91">
        <f>IF('Fill Slopes'!C86&lt;&gt;"",-1*$G$3*'Fill Slopes'!C86*SIN(PI()/180*'Fill Slopes'!B86),$D$9)</f>
        <v>-8</v>
      </c>
      <c r="E91">
        <f>IF('Fill Slopes'!C86&lt;&gt;"",$G$3*'Fill Slopes'!C86*COS(PI()/180*'Fill Slopes'!B86),$E$9)</f>
        <v>0</v>
      </c>
      <c r="G91">
        <f>IF('Fill Slopes'!F86&lt;&gt;"",$G$5+$G$3*'Fill Slopes'!F86*SIN(PI()/180*('Fill Slopes'!E86+'Fill Slopes'!$B$6)),$D$14)</f>
        <v>18</v>
      </c>
      <c r="H91">
        <f>IF('Fill Slopes'!F86&lt;&gt;"",$H$10+$G$3*'Fill Slopes'!F86*COS(PI()/180*('Fill Slopes'!E86+'Fill Slopes'!$B$6)),$E$14)</f>
        <v>-9.618802153517004</v>
      </c>
    </row>
    <row r="92" spans="4:8" ht="12.75">
      <c r="D92">
        <f>IF('Fill Slopes'!C87&lt;&gt;"",-1*$G$3*'Fill Slopes'!C87*SIN(PI()/180*'Fill Slopes'!B87),$D$9)</f>
        <v>-8</v>
      </c>
      <c r="E92">
        <f>IF('Fill Slopes'!C87&lt;&gt;"",$G$3*'Fill Slopes'!C87*COS(PI()/180*'Fill Slopes'!B87),$E$9)</f>
        <v>0</v>
      </c>
      <c r="G92">
        <f>IF('Fill Slopes'!F87&lt;&gt;"",$G$5+$G$3*'Fill Slopes'!F87*SIN(PI()/180*('Fill Slopes'!E87+'Fill Slopes'!$B$6)),$D$14)</f>
        <v>18</v>
      </c>
      <c r="H92">
        <f>IF('Fill Slopes'!F87&lt;&gt;"",$H$10+$G$3*'Fill Slopes'!F87*COS(PI()/180*('Fill Slopes'!E87+'Fill Slopes'!$B$6)),$E$14)</f>
        <v>-9.618802153517004</v>
      </c>
    </row>
    <row r="93" spans="4:8" ht="12.75">
      <c r="D93">
        <f>IF('Fill Slopes'!C88&lt;&gt;"",-1*$G$3*'Fill Slopes'!C88*SIN(PI()/180*'Fill Slopes'!B88),$D$9)</f>
        <v>-8</v>
      </c>
      <c r="E93">
        <f>IF('Fill Slopes'!C88&lt;&gt;"",$G$3*'Fill Slopes'!C88*COS(PI()/180*'Fill Slopes'!B88),$E$9)</f>
        <v>0</v>
      </c>
      <c r="G93">
        <f>IF('Fill Slopes'!F88&lt;&gt;"",$G$5+$G$3*'Fill Slopes'!F88*SIN(PI()/180*('Fill Slopes'!E88+'Fill Slopes'!$B$6)),$D$14)</f>
        <v>18</v>
      </c>
      <c r="H93">
        <f>IF('Fill Slopes'!F88&lt;&gt;"",$H$10+$G$3*'Fill Slopes'!F88*COS(PI()/180*('Fill Slopes'!E88+'Fill Slopes'!$B$6)),$E$14)</f>
        <v>-9.618802153517004</v>
      </c>
    </row>
    <row r="94" spans="4:8" ht="12.75">
      <c r="D94">
        <f>IF('Fill Slopes'!C89&lt;&gt;"",-1*$G$3*'Fill Slopes'!C89*SIN(PI()/180*'Fill Slopes'!B89),$D$9)</f>
        <v>-8</v>
      </c>
      <c r="E94">
        <f>IF('Fill Slopes'!C89&lt;&gt;"",$G$3*'Fill Slopes'!C89*COS(PI()/180*'Fill Slopes'!B89),$E$9)</f>
        <v>0</v>
      </c>
      <c r="G94">
        <f>IF('Fill Slopes'!F89&lt;&gt;"",$G$5+$G$3*'Fill Slopes'!F89*SIN(PI()/180*('Fill Slopes'!E89+'Fill Slopes'!$B$6)),$D$14)</f>
        <v>18</v>
      </c>
      <c r="H94">
        <f>IF('Fill Slopes'!F89&lt;&gt;"",$H$10+$G$3*'Fill Slopes'!F89*COS(PI()/180*('Fill Slopes'!E89+'Fill Slopes'!$B$6)),$E$14)</f>
        <v>-9.618802153517004</v>
      </c>
    </row>
    <row r="95" spans="4:8" ht="12.75">
      <c r="D95">
        <f>IF('Fill Slopes'!C90&lt;&gt;"",-1*$G$3*'Fill Slopes'!C90*SIN(PI()/180*'Fill Slopes'!B90),$D$9)</f>
        <v>-8</v>
      </c>
      <c r="E95">
        <f>IF('Fill Slopes'!C90&lt;&gt;"",$G$3*'Fill Slopes'!C90*COS(PI()/180*'Fill Slopes'!B90),$E$9)</f>
        <v>0</v>
      </c>
      <c r="G95">
        <f>IF('Fill Slopes'!F90&lt;&gt;"",$G$5+$G$3*'Fill Slopes'!F90*SIN(PI()/180*('Fill Slopes'!E90+'Fill Slopes'!$B$6)),$D$14)</f>
        <v>18</v>
      </c>
      <c r="H95">
        <f>IF('Fill Slopes'!F90&lt;&gt;"",$H$10+$G$3*'Fill Slopes'!F90*COS(PI()/180*('Fill Slopes'!E90+'Fill Slopes'!$B$6)),$E$14)</f>
        <v>-9.618802153517004</v>
      </c>
    </row>
    <row r="96" spans="4:8" ht="12.75">
      <c r="D96">
        <f>IF('Fill Slopes'!C91&lt;&gt;"",-1*$G$3*'Fill Slopes'!C91*SIN(PI()/180*'Fill Slopes'!B91),$D$9)</f>
        <v>-8</v>
      </c>
      <c r="E96">
        <f>IF('Fill Slopes'!C91&lt;&gt;"",$G$3*'Fill Slopes'!C91*COS(PI()/180*'Fill Slopes'!B91),$E$9)</f>
        <v>0</v>
      </c>
      <c r="G96">
        <f>IF('Fill Slopes'!F91&lt;&gt;"",$G$5+$G$3*'Fill Slopes'!F91*SIN(PI()/180*('Fill Slopes'!E91+'Fill Slopes'!$B$6)),$D$14)</f>
        <v>18</v>
      </c>
      <c r="H96">
        <f>IF('Fill Slopes'!F91&lt;&gt;"",$H$10+$G$3*'Fill Slopes'!F91*COS(PI()/180*('Fill Slopes'!E91+'Fill Slopes'!$B$6)),$E$14)</f>
        <v>-9.618802153517004</v>
      </c>
    </row>
    <row r="97" spans="4:8" ht="12.75">
      <c r="D97">
        <f>IF('Fill Slopes'!C92&lt;&gt;"",-1*$G$3*'Fill Slopes'!C92*SIN(PI()/180*'Fill Slopes'!B92),$D$9)</f>
        <v>-8</v>
      </c>
      <c r="E97">
        <f>IF('Fill Slopes'!C92&lt;&gt;"",$G$3*'Fill Slopes'!C92*COS(PI()/180*'Fill Slopes'!B92),$E$9)</f>
        <v>0</v>
      </c>
      <c r="G97">
        <f>IF('Fill Slopes'!F92&lt;&gt;"",$G$5+$G$3*'Fill Slopes'!F92*SIN(PI()/180*('Fill Slopes'!E92+'Fill Slopes'!$B$6)),$D$14)</f>
        <v>18</v>
      </c>
      <c r="H97">
        <f>IF('Fill Slopes'!F92&lt;&gt;"",$H$10+$G$3*'Fill Slopes'!F92*COS(PI()/180*('Fill Slopes'!E92+'Fill Slopes'!$B$6)),$E$14)</f>
        <v>-9.618802153517004</v>
      </c>
    </row>
    <row r="98" spans="4:8" ht="12.75">
      <c r="D98">
        <f>IF('Fill Slopes'!C93&lt;&gt;"",-1*$G$3*'Fill Slopes'!C93*SIN(PI()/180*'Fill Slopes'!B93),$D$9)</f>
        <v>-8</v>
      </c>
      <c r="E98">
        <f>IF('Fill Slopes'!C93&lt;&gt;"",$G$3*'Fill Slopes'!C93*COS(PI()/180*'Fill Slopes'!B93),$E$9)</f>
        <v>0</v>
      </c>
      <c r="G98">
        <f>IF('Fill Slopes'!F93&lt;&gt;"",$G$5+$G$3*'Fill Slopes'!F93*SIN(PI()/180*('Fill Slopes'!E93+'Fill Slopes'!$B$6)),$D$14)</f>
        <v>18</v>
      </c>
      <c r="H98">
        <f>IF('Fill Slopes'!F93&lt;&gt;"",$H$10+$G$3*'Fill Slopes'!F93*COS(PI()/180*('Fill Slopes'!E93+'Fill Slopes'!$B$6)),$E$14)</f>
        <v>-9.618802153517004</v>
      </c>
    </row>
    <row r="99" spans="4:8" ht="12.75">
      <c r="D99">
        <f>IF('Fill Slopes'!C94&lt;&gt;"",-1*$G$3*'Fill Slopes'!C94*SIN(PI()/180*'Fill Slopes'!B94),$D$9)</f>
        <v>-8</v>
      </c>
      <c r="E99">
        <f>IF('Fill Slopes'!C94&lt;&gt;"",$G$3*'Fill Slopes'!C94*COS(PI()/180*'Fill Slopes'!B94),$E$9)</f>
        <v>0</v>
      </c>
      <c r="G99">
        <f>IF('Fill Slopes'!F94&lt;&gt;"",$G$5+$G$3*'Fill Slopes'!F94*SIN(PI()/180*('Fill Slopes'!E94+'Fill Slopes'!$B$6)),$D$14)</f>
        <v>18</v>
      </c>
      <c r="H99">
        <f>IF('Fill Slopes'!F94&lt;&gt;"",$H$10+$G$3*'Fill Slopes'!F94*COS(PI()/180*('Fill Slopes'!E94+'Fill Slopes'!$B$6)),$E$14)</f>
        <v>-9.618802153517004</v>
      </c>
    </row>
    <row r="100" spans="4:8" ht="12.75">
      <c r="D100">
        <f>IF('Fill Slopes'!C95&lt;&gt;"",-1*$G$3*'Fill Slopes'!C95*SIN(PI()/180*'Fill Slopes'!B95),$D$9)</f>
        <v>-8</v>
      </c>
      <c r="E100">
        <f>IF('Fill Slopes'!C95&lt;&gt;"",$G$3*'Fill Slopes'!C95*COS(PI()/180*'Fill Slopes'!B95),$E$9)</f>
        <v>0</v>
      </c>
      <c r="G100">
        <f>IF('Fill Slopes'!F95&lt;&gt;"",$G$5+$G$3*'Fill Slopes'!F95*SIN(PI()/180*('Fill Slopes'!E95+'Fill Slopes'!$B$6)),$D$14)</f>
        <v>18</v>
      </c>
      <c r="H100">
        <f>IF('Fill Slopes'!F95&lt;&gt;"",$H$10+$G$3*'Fill Slopes'!F95*COS(PI()/180*('Fill Slopes'!E95+'Fill Slopes'!$B$6)),$E$14)</f>
        <v>-9.618802153517004</v>
      </c>
    </row>
    <row r="101" spans="4:8" ht="12.75">
      <c r="D101">
        <f>IF('Fill Slopes'!C96&lt;&gt;"",-1*$G$3*'Fill Slopes'!C96*SIN(PI()/180*'Fill Slopes'!B96),$D$9)</f>
        <v>-8</v>
      </c>
      <c r="E101">
        <f>IF('Fill Slopes'!C96&lt;&gt;"",$G$3*'Fill Slopes'!C96*COS(PI()/180*'Fill Slopes'!B96),$E$9)</f>
        <v>0</v>
      </c>
      <c r="G101">
        <f>IF('Fill Slopes'!F96&lt;&gt;"",$G$5+$G$3*'Fill Slopes'!F96*SIN(PI()/180*('Fill Slopes'!E96+'Fill Slopes'!$B$6)),$D$14)</f>
        <v>18</v>
      </c>
      <c r="H101">
        <f>IF('Fill Slopes'!F96&lt;&gt;"",$H$10+$G$3*'Fill Slopes'!F96*COS(PI()/180*('Fill Slopes'!E96+'Fill Slopes'!$B$6)),$E$14)</f>
        <v>-9.618802153517004</v>
      </c>
    </row>
    <row r="102" spans="4:8" ht="12.75">
      <c r="D102">
        <f>IF('Fill Slopes'!C97&lt;&gt;"",-1*$G$3*'Fill Slopes'!C97*SIN(PI()/180*'Fill Slopes'!B97),$D$9)</f>
        <v>-8</v>
      </c>
      <c r="E102">
        <f>IF('Fill Slopes'!C97&lt;&gt;"",$G$3*'Fill Slopes'!C97*COS(PI()/180*'Fill Slopes'!B97),$E$9)</f>
        <v>0</v>
      </c>
      <c r="G102">
        <f>IF('Fill Slopes'!F97&lt;&gt;"",$G$5+$G$3*'Fill Slopes'!F97*SIN(PI()/180*('Fill Slopes'!E97+'Fill Slopes'!$B$6)),$D$14)</f>
        <v>18</v>
      </c>
      <c r="H102">
        <f>IF('Fill Slopes'!F97&lt;&gt;"",$H$10+$G$3*'Fill Slopes'!F97*COS(PI()/180*('Fill Slopes'!E97+'Fill Slopes'!$B$6)),$E$14)</f>
        <v>-9.618802153517004</v>
      </c>
    </row>
    <row r="103" spans="4:8" ht="12.75">
      <c r="D103">
        <f>IF('Fill Slopes'!C98&lt;&gt;"",-1*$G$3*'Fill Slopes'!C98*SIN(PI()/180*'Fill Slopes'!B98),$D$9)</f>
        <v>-8</v>
      </c>
      <c r="E103">
        <f>IF('Fill Slopes'!C98&lt;&gt;"",$G$3*'Fill Slopes'!C98*COS(PI()/180*'Fill Slopes'!B98),$E$9)</f>
        <v>0</v>
      </c>
      <c r="G103">
        <f>IF('Fill Slopes'!F98&lt;&gt;"",$G$5+$G$3*'Fill Slopes'!F98*SIN(PI()/180*('Fill Slopes'!E98+'Fill Slopes'!$B$6)),$D$14)</f>
        <v>18</v>
      </c>
      <c r="H103">
        <f>IF('Fill Slopes'!F98&lt;&gt;"",$H$10+$G$3*'Fill Slopes'!F98*COS(PI()/180*('Fill Slopes'!E98+'Fill Slopes'!$B$6)),$E$14)</f>
        <v>-9.618802153517004</v>
      </c>
    </row>
    <row r="104" spans="4:8" ht="12.75">
      <c r="D104">
        <f>IF('Fill Slopes'!C99&lt;&gt;"",-1*$G$3*'Fill Slopes'!C99*SIN(PI()/180*'Fill Slopes'!B99),$D$9)</f>
        <v>-8</v>
      </c>
      <c r="E104">
        <f>IF('Fill Slopes'!C99&lt;&gt;"",$G$3*'Fill Slopes'!C99*COS(PI()/180*'Fill Slopes'!B99),$E$9)</f>
        <v>0</v>
      </c>
      <c r="G104">
        <f>IF('Fill Slopes'!F99&lt;&gt;"",$G$5+$G$3*'Fill Slopes'!F99*SIN(PI()/180*('Fill Slopes'!E99+'Fill Slopes'!$B$6)),$D$14)</f>
        <v>18</v>
      </c>
      <c r="H104">
        <f>IF('Fill Slopes'!F99&lt;&gt;"",$H$10+$G$3*'Fill Slopes'!F99*COS(PI()/180*('Fill Slopes'!E99+'Fill Slopes'!$B$6)),$E$14)</f>
        <v>-9.618802153517004</v>
      </c>
    </row>
    <row r="105" spans="4:8" ht="12.75">
      <c r="D105">
        <f>IF('Fill Slopes'!C100&lt;&gt;"",-1*$G$3*'Fill Slopes'!C100*SIN(PI()/180*'Fill Slopes'!B100),$D$9)</f>
        <v>-8</v>
      </c>
      <c r="E105">
        <f>IF('Fill Slopes'!C100&lt;&gt;"",$G$3*'Fill Slopes'!C100*COS(PI()/180*'Fill Slopes'!B100),$E$9)</f>
        <v>0</v>
      </c>
      <c r="G105">
        <f>IF('Fill Slopes'!F100&lt;&gt;"",$G$5+$G$3*'Fill Slopes'!F100*SIN(PI()/180*('Fill Slopes'!E100+'Fill Slopes'!$B$6)),$D$14)</f>
        <v>18</v>
      </c>
      <c r="H105">
        <f>IF('Fill Slopes'!F100&lt;&gt;"",$H$10+$G$3*'Fill Slopes'!F100*COS(PI()/180*('Fill Slopes'!E100+'Fill Slopes'!$B$6)),$E$14)</f>
        <v>-9.618802153517004</v>
      </c>
    </row>
    <row r="106" spans="4:8" ht="12.75">
      <c r="D106">
        <f>IF('Fill Slopes'!C101&lt;&gt;"",-1*$G$3*'Fill Slopes'!C101*SIN(PI()/180*'Fill Slopes'!B101),$D$9)</f>
        <v>-8</v>
      </c>
      <c r="E106">
        <f>IF('Fill Slopes'!C101&lt;&gt;"",$G$3*'Fill Slopes'!C101*COS(PI()/180*'Fill Slopes'!B101),$E$9)</f>
        <v>0</v>
      </c>
      <c r="G106">
        <f>IF('Fill Slopes'!F101&lt;&gt;"",$G$5+$G$3*'Fill Slopes'!F101*SIN(PI()/180*('Fill Slopes'!E101+'Fill Slopes'!$B$6)),$D$14)</f>
        <v>18</v>
      </c>
      <c r="H106">
        <f>IF('Fill Slopes'!F101&lt;&gt;"",$H$10+$G$3*'Fill Slopes'!F101*COS(PI()/180*('Fill Slopes'!E101+'Fill Slopes'!$B$6)),$E$14)</f>
        <v>-9.618802153517004</v>
      </c>
    </row>
    <row r="107" spans="4:8" ht="12.75">
      <c r="D107">
        <f>IF('Fill Slopes'!C102&lt;&gt;"",-1*$G$3*'Fill Slopes'!C102*SIN(PI()/180*'Fill Slopes'!B102),$D$9)</f>
        <v>-8</v>
      </c>
      <c r="E107">
        <f>IF('Fill Slopes'!C102&lt;&gt;"",$G$3*'Fill Slopes'!C102*COS(PI()/180*'Fill Slopes'!B102),$E$9)</f>
        <v>0</v>
      </c>
      <c r="G107">
        <f>IF('Fill Slopes'!F102&lt;&gt;"",$G$5+$G$3*'Fill Slopes'!F102*SIN(PI()/180*('Fill Slopes'!E102+'Fill Slopes'!$B$6)),$D$14)</f>
        <v>18</v>
      </c>
      <c r="H107">
        <f>IF('Fill Slopes'!F102&lt;&gt;"",$H$10+$G$3*'Fill Slopes'!F102*COS(PI()/180*('Fill Slopes'!E102+'Fill Slopes'!$B$6)),$E$14)</f>
        <v>-9.618802153517004</v>
      </c>
    </row>
    <row r="108" spans="4:8" ht="12.75">
      <c r="D108">
        <f>IF('Fill Slopes'!C103&lt;&gt;"",-1*$G$3*'Fill Slopes'!C103*SIN(PI()/180*'Fill Slopes'!B103),$D$9)</f>
        <v>-8</v>
      </c>
      <c r="E108">
        <f>IF('Fill Slopes'!C103&lt;&gt;"",$G$3*'Fill Slopes'!C103*COS(PI()/180*'Fill Slopes'!B103),$E$9)</f>
        <v>0</v>
      </c>
      <c r="G108">
        <f>IF('Fill Slopes'!F103&lt;&gt;"",$G$5+$G$3*'Fill Slopes'!F103*SIN(PI()/180*('Fill Slopes'!E103+'Fill Slopes'!$B$6)),$D$14)</f>
        <v>18</v>
      </c>
      <c r="H108">
        <f>IF('Fill Slopes'!F103&lt;&gt;"",$H$10+$G$3*'Fill Slopes'!F103*COS(PI()/180*('Fill Slopes'!E103+'Fill Slopes'!$B$6)),$E$14)</f>
        <v>-9.618802153517004</v>
      </c>
    </row>
    <row r="109" spans="4:8" ht="12.75">
      <c r="D109">
        <f>IF('Fill Slopes'!C104&lt;&gt;"",-1*$G$3*'Fill Slopes'!C104*SIN(PI()/180*'Fill Slopes'!B104),$D$9)</f>
        <v>-8</v>
      </c>
      <c r="E109">
        <f>IF('Fill Slopes'!C104&lt;&gt;"",$G$3*'Fill Slopes'!C104*COS(PI()/180*'Fill Slopes'!B104),$E$9)</f>
        <v>0</v>
      </c>
      <c r="G109">
        <f>IF('Fill Slopes'!F104&lt;&gt;"",$G$5+$G$3*'Fill Slopes'!F104*SIN(PI()/180*('Fill Slopes'!E104+'Fill Slopes'!$B$6)),$D$14)</f>
        <v>18</v>
      </c>
      <c r="H109">
        <f>IF('Fill Slopes'!F104&lt;&gt;"",$H$10+$G$3*'Fill Slopes'!F104*COS(PI()/180*('Fill Slopes'!E104+'Fill Slopes'!$B$6)),$E$14)</f>
        <v>-9.618802153517004</v>
      </c>
    </row>
    <row r="110" spans="4:8" ht="12.75">
      <c r="D110">
        <f>IF('Fill Slopes'!C105&lt;&gt;"",-1*$G$3*'Fill Slopes'!C105*SIN(PI()/180*'Fill Slopes'!B105),$D$9)</f>
        <v>-8</v>
      </c>
      <c r="E110">
        <f>IF('Fill Slopes'!C105&lt;&gt;"",$G$3*'Fill Slopes'!C105*COS(PI()/180*'Fill Slopes'!B105),$E$9)</f>
        <v>0</v>
      </c>
      <c r="G110">
        <f>IF('Fill Slopes'!F105&lt;&gt;"",$G$5+$G$3*'Fill Slopes'!F105*SIN(PI()/180*('Fill Slopes'!E105+'Fill Slopes'!$B$6)),$D$14)</f>
        <v>18</v>
      </c>
      <c r="H110">
        <f>IF('Fill Slopes'!F105&lt;&gt;"",$H$10+$G$3*'Fill Slopes'!F105*COS(PI()/180*('Fill Slopes'!E105+'Fill Slopes'!$B$6)),$E$14)</f>
        <v>-9.618802153517004</v>
      </c>
    </row>
    <row r="111" spans="4:8" ht="12.75">
      <c r="D111">
        <f>IF('Fill Slopes'!C106&lt;&gt;"",-1*$G$3*'Fill Slopes'!C106*SIN(PI()/180*'Fill Slopes'!B106),$D$9)</f>
        <v>-8</v>
      </c>
      <c r="E111">
        <f>IF('Fill Slopes'!C106&lt;&gt;"",$G$3*'Fill Slopes'!C106*COS(PI()/180*'Fill Slopes'!B106),$E$9)</f>
        <v>0</v>
      </c>
      <c r="G111">
        <f>IF('Fill Slopes'!F106&lt;&gt;"",$G$5+$G$3*'Fill Slopes'!F106*SIN(PI()/180*('Fill Slopes'!E106+'Fill Slopes'!$B$6)),$D$14)</f>
        <v>18</v>
      </c>
      <c r="H111">
        <f>IF('Fill Slopes'!F106&lt;&gt;"",$H$10+$G$3*'Fill Slopes'!F106*COS(PI()/180*('Fill Slopes'!E106+'Fill Slopes'!$B$6)),$E$14)</f>
        <v>-9.618802153517004</v>
      </c>
    </row>
    <row r="112" spans="4:8" ht="12.75">
      <c r="D112">
        <f>IF('Fill Slopes'!C107&lt;&gt;"",-1*$G$3*'Fill Slopes'!C107*SIN(PI()/180*'Fill Slopes'!B107),$D$9)</f>
        <v>-8</v>
      </c>
      <c r="E112">
        <f>IF('Fill Slopes'!C107&lt;&gt;"",$G$3*'Fill Slopes'!C107*COS(PI()/180*'Fill Slopes'!B107),$E$9)</f>
        <v>0</v>
      </c>
      <c r="G112">
        <f>IF('Fill Slopes'!F107&lt;&gt;"",$G$5+$G$3*'Fill Slopes'!F107*SIN(PI()/180*('Fill Slopes'!E107+'Fill Slopes'!$B$6)),$D$14)</f>
        <v>18</v>
      </c>
      <c r="H112">
        <f>IF('Fill Slopes'!F107&lt;&gt;"",$H$10+$G$3*'Fill Slopes'!F107*COS(PI()/180*('Fill Slopes'!E107+'Fill Slopes'!$B$6)),$E$14)</f>
        <v>-9.618802153517004</v>
      </c>
    </row>
    <row r="113" spans="4:8" ht="12.75">
      <c r="D113">
        <f>IF('Fill Slopes'!C108&lt;&gt;"",-1*$G$3*'Fill Slopes'!C108*SIN(PI()/180*'Fill Slopes'!B108),$D$9)</f>
        <v>-8</v>
      </c>
      <c r="E113">
        <f>IF('Fill Slopes'!C108&lt;&gt;"",$G$3*'Fill Slopes'!C108*COS(PI()/180*'Fill Slopes'!B108),$E$9)</f>
        <v>0</v>
      </c>
      <c r="G113">
        <f>IF('Fill Slopes'!F108&lt;&gt;"",$G$5+$G$3*'Fill Slopes'!F108*SIN(PI()/180*('Fill Slopes'!E108+'Fill Slopes'!$B$6)),$D$14)</f>
        <v>18</v>
      </c>
      <c r="H113">
        <f>IF('Fill Slopes'!F108&lt;&gt;"",$H$10+$G$3*'Fill Slopes'!F108*COS(PI()/180*('Fill Slopes'!E108+'Fill Slopes'!$B$6)),$E$14)</f>
        <v>-9.618802153517004</v>
      </c>
    </row>
    <row r="114" spans="4:8" ht="12.75">
      <c r="D114">
        <f>IF('Fill Slopes'!C109&lt;&gt;"",-1*$G$3*'Fill Slopes'!C109*SIN(PI()/180*'Fill Slopes'!B109),$D$9)</f>
        <v>-8</v>
      </c>
      <c r="E114">
        <f>IF('Fill Slopes'!C109&lt;&gt;"",$G$3*'Fill Slopes'!C109*COS(PI()/180*'Fill Slopes'!B109),$E$9)</f>
        <v>0</v>
      </c>
      <c r="G114">
        <f>IF('Fill Slopes'!F109&lt;&gt;"",$G$5+$G$3*'Fill Slopes'!F109*SIN(PI()/180*('Fill Slopes'!E109+'Fill Slopes'!$B$6)),$D$14)</f>
        <v>18</v>
      </c>
      <c r="H114">
        <f>IF('Fill Slopes'!F109&lt;&gt;"",$H$10+$G$3*'Fill Slopes'!F109*COS(PI()/180*('Fill Slopes'!E109+'Fill Slopes'!$B$6)),$E$14)</f>
        <v>-9.618802153517004</v>
      </c>
    </row>
    <row r="115" spans="4:8" ht="12.75">
      <c r="D115">
        <f>IF('Fill Slopes'!C110&lt;&gt;"",-1*$G$3*'Fill Slopes'!C110*SIN(PI()/180*'Fill Slopes'!B110),$D$9)</f>
        <v>-8</v>
      </c>
      <c r="E115">
        <f>IF('Fill Slopes'!C110&lt;&gt;"",$G$3*'Fill Slopes'!C110*COS(PI()/180*'Fill Slopes'!B110),$E$9)</f>
        <v>0</v>
      </c>
      <c r="G115">
        <f>IF('Fill Slopes'!F110&lt;&gt;"",$G$5+$G$3*'Fill Slopes'!F110*SIN(PI()/180*('Fill Slopes'!E110+'Fill Slopes'!$B$6)),$D$14)</f>
        <v>18</v>
      </c>
      <c r="H115">
        <f>IF('Fill Slopes'!F110&lt;&gt;"",$H$10+$G$3*'Fill Slopes'!F110*COS(PI()/180*('Fill Slopes'!E110+'Fill Slopes'!$B$6)),$E$14)</f>
        <v>-9.618802153517004</v>
      </c>
    </row>
    <row r="116" spans="4:8" ht="12.75">
      <c r="D116">
        <f>IF('Fill Slopes'!C111&lt;&gt;"",-1*$G$3*'Fill Slopes'!C111*SIN(PI()/180*'Fill Slopes'!B111),$D$9)</f>
        <v>-8</v>
      </c>
      <c r="E116">
        <f>IF('Fill Slopes'!C111&lt;&gt;"",$G$3*'Fill Slopes'!C111*COS(PI()/180*'Fill Slopes'!B111),$E$9)</f>
        <v>0</v>
      </c>
      <c r="G116">
        <f>IF('Fill Slopes'!F111&lt;&gt;"",$G$5+$G$3*'Fill Slopes'!F111*SIN(PI()/180*('Fill Slopes'!E111+'Fill Slopes'!$B$6)),$D$14)</f>
        <v>18</v>
      </c>
      <c r="H116">
        <f>IF('Fill Slopes'!F111&lt;&gt;"",$H$10+$G$3*'Fill Slopes'!F111*COS(PI()/180*('Fill Slopes'!E111+'Fill Slopes'!$B$6)),$E$14)</f>
        <v>-9.618802153517004</v>
      </c>
    </row>
    <row r="117" spans="4:8" ht="12.75">
      <c r="D117">
        <f>IF('Fill Slopes'!C112&lt;&gt;"",-1*$G$3*'Fill Slopes'!C112*SIN(PI()/180*'Fill Slopes'!B112),$D$9)</f>
        <v>-8</v>
      </c>
      <c r="E117">
        <f>IF('Fill Slopes'!C112&lt;&gt;"",$G$3*'Fill Slopes'!C112*COS(PI()/180*'Fill Slopes'!B112),$E$9)</f>
        <v>0</v>
      </c>
      <c r="G117">
        <f>IF('Fill Slopes'!F112&lt;&gt;"",$G$5+$G$3*'Fill Slopes'!F112*SIN(PI()/180*('Fill Slopes'!E112+'Fill Slopes'!$B$6)),$D$14)</f>
        <v>18</v>
      </c>
      <c r="H117">
        <f>IF('Fill Slopes'!F112&lt;&gt;"",$H$10+$G$3*'Fill Slopes'!F112*COS(PI()/180*('Fill Slopes'!E112+'Fill Slopes'!$B$6)),$E$14)</f>
        <v>-9.618802153517004</v>
      </c>
    </row>
    <row r="118" spans="4:8" ht="12.75">
      <c r="D118">
        <f>IF('Fill Slopes'!C113&lt;&gt;"",-1*$G$3*'Fill Slopes'!C113*SIN(PI()/180*'Fill Slopes'!B113),$D$9)</f>
        <v>-8</v>
      </c>
      <c r="E118">
        <f>IF('Fill Slopes'!C113&lt;&gt;"",$G$3*'Fill Slopes'!C113*COS(PI()/180*'Fill Slopes'!B113),$E$9)</f>
        <v>0</v>
      </c>
      <c r="G118">
        <f>IF('Fill Slopes'!F113&lt;&gt;"",$G$5+$G$3*'Fill Slopes'!F113*SIN(PI()/180*('Fill Slopes'!E113+'Fill Slopes'!$B$6)),$D$14)</f>
        <v>18</v>
      </c>
      <c r="H118">
        <f>IF('Fill Slopes'!F113&lt;&gt;"",$H$10+$G$3*'Fill Slopes'!F113*COS(PI()/180*('Fill Slopes'!E113+'Fill Slopes'!$B$6)),$E$14)</f>
        <v>-9.618802153517004</v>
      </c>
    </row>
    <row r="119" spans="4:8" ht="12.75">
      <c r="D119">
        <f>IF('Fill Slopes'!C114&lt;&gt;"",-1*$G$3*'Fill Slopes'!C114*SIN(PI()/180*'Fill Slopes'!B114),$D$9)</f>
        <v>-8</v>
      </c>
      <c r="E119">
        <f>IF('Fill Slopes'!C114&lt;&gt;"",$G$3*'Fill Slopes'!C114*COS(PI()/180*'Fill Slopes'!B114),$E$9)</f>
        <v>0</v>
      </c>
      <c r="G119">
        <f>IF('Fill Slopes'!F114&lt;&gt;"",$G$5+$G$3*'Fill Slopes'!F114*SIN(PI()/180*('Fill Slopes'!E114+'Fill Slopes'!$B$6)),$D$14)</f>
        <v>18</v>
      </c>
      <c r="H119">
        <f>IF('Fill Slopes'!F114&lt;&gt;"",$H$10+$G$3*'Fill Slopes'!F114*COS(PI()/180*('Fill Slopes'!E114+'Fill Slopes'!$B$6)),$E$14)</f>
        <v>-9.618802153517004</v>
      </c>
    </row>
    <row r="120" spans="4:8" ht="12.75">
      <c r="D120">
        <f>IF('Fill Slopes'!C115&lt;&gt;"",-1*$G$3*'Fill Slopes'!C115*SIN(PI()/180*'Fill Slopes'!B115),$D$9)</f>
        <v>-8</v>
      </c>
      <c r="E120">
        <f>IF('Fill Slopes'!C115&lt;&gt;"",$G$3*'Fill Slopes'!C115*COS(PI()/180*'Fill Slopes'!B115),$E$9)</f>
        <v>0</v>
      </c>
      <c r="G120">
        <f>IF('Fill Slopes'!F115&lt;&gt;"",$G$5+$G$3*'Fill Slopes'!F115*SIN(PI()/180*('Fill Slopes'!E115+'Fill Slopes'!$B$6)),$D$14)</f>
        <v>18</v>
      </c>
      <c r="H120">
        <f>IF('Fill Slopes'!F115&lt;&gt;"",$H$10+$G$3*'Fill Slopes'!F115*COS(PI()/180*('Fill Slopes'!E115+'Fill Slopes'!$B$6)),$E$14)</f>
        <v>-9.618802153517004</v>
      </c>
    </row>
    <row r="121" spans="4:8" ht="12.75">
      <c r="D121">
        <f>IF('Fill Slopes'!C116&lt;&gt;"",-1*$G$3*'Fill Slopes'!C116*SIN(PI()/180*'Fill Slopes'!B116),$D$9)</f>
        <v>-8</v>
      </c>
      <c r="E121">
        <f>IF('Fill Slopes'!C116&lt;&gt;"",$G$3*'Fill Slopes'!C116*COS(PI()/180*'Fill Slopes'!B116),$E$9)</f>
        <v>0</v>
      </c>
      <c r="G121">
        <f>IF('Fill Slopes'!F116&lt;&gt;"",$G$5+$G$3*'Fill Slopes'!F116*SIN(PI()/180*('Fill Slopes'!E116+'Fill Slopes'!$B$6)),$D$14)</f>
        <v>18</v>
      </c>
      <c r="H121">
        <f>IF('Fill Slopes'!F116&lt;&gt;"",$H$10+$G$3*'Fill Slopes'!F116*COS(PI()/180*('Fill Slopes'!E116+'Fill Slopes'!$B$6)),$E$14)</f>
        <v>-9.618802153517004</v>
      </c>
    </row>
    <row r="122" spans="4:8" ht="12.75">
      <c r="D122">
        <f>IF('Fill Slopes'!C117&lt;&gt;"",-1*$G$3*'Fill Slopes'!C117*SIN(PI()/180*'Fill Slopes'!B117),$D$9)</f>
        <v>-8</v>
      </c>
      <c r="E122">
        <f>IF('Fill Slopes'!C117&lt;&gt;"",$G$3*'Fill Slopes'!C117*COS(PI()/180*'Fill Slopes'!B117),$E$9)</f>
        <v>0</v>
      </c>
      <c r="G122">
        <f>IF('Fill Slopes'!F117&lt;&gt;"",$G$5+$G$3*'Fill Slopes'!F117*SIN(PI()/180*('Fill Slopes'!E117+'Fill Slopes'!$B$6)),"")</f>
      </c>
      <c r="H122">
        <f>IF('Fill Slopes'!F117&lt;&gt;"",$H$10+$G$3*'Fill Slopes'!F117*COS(PI()/180*('Fill Slopes'!E117+'Fill Slopes'!$B$6)),"")</f>
      </c>
    </row>
    <row r="123" spans="4:8" ht="12.75">
      <c r="D123">
        <f>IF('Fill Slopes'!C118&lt;&gt;"",-1*$G$3*'Fill Slopes'!C118*SIN(PI()/180*'Fill Slopes'!B118),$D$9)</f>
        <v>-8</v>
      </c>
      <c r="E123">
        <f>IF('Fill Slopes'!C118&lt;&gt;"",$G$3*'Fill Slopes'!C118*COS(PI()/180*'Fill Slopes'!B118),$E$9)</f>
        <v>0</v>
      </c>
      <c r="G123">
        <f>IF('Fill Slopes'!F118&lt;&gt;"",$G$5+$G$3*'Fill Slopes'!F118*SIN(PI()/180*('Fill Slopes'!E118+'Fill Slopes'!$B$6)),"")</f>
      </c>
      <c r="H123">
        <f>IF('Fill Slopes'!F118&lt;&gt;"",$H$10+$G$3*'Fill Slopes'!F118*COS(PI()/180*('Fill Slopes'!E118+'Fill Slopes'!$B$6)),"")</f>
      </c>
    </row>
    <row r="124" spans="4:8" ht="12.75">
      <c r="D124">
        <f>IF('Fill Slopes'!C119&lt;&gt;"",-1*$G$3*'Fill Slopes'!C119*SIN(PI()/180*'Fill Slopes'!B119),$D$9)</f>
        <v>-8</v>
      </c>
      <c r="E124">
        <f>IF('Fill Slopes'!C119&lt;&gt;"",$G$3*'Fill Slopes'!C119*COS(PI()/180*'Fill Slopes'!B119),$E$9)</f>
        <v>0</v>
      </c>
      <c r="G124">
        <f>IF('Fill Slopes'!F119&lt;&gt;"",$G$5+$G$3*'Fill Slopes'!F119*SIN(PI()/180*('Fill Slopes'!E119+'Fill Slopes'!$B$6)),"")</f>
      </c>
      <c r="H124">
        <f>IF('Fill Slopes'!F119&lt;&gt;"",$H$10+$G$3*'Fill Slopes'!F119*COS(PI()/180*('Fill Slopes'!E119+'Fill Slopes'!$B$6)),"")</f>
      </c>
    </row>
    <row r="125" spans="4:8" ht="12.75">
      <c r="D125">
        <f>IF('Fill Slopes'!C120&lt;&gt;"",-1*$G$3*'Fill Slopes'!C120*SIN(PI()/180*'Fill Slopes'!B120),$D$9)</f>
        <v>-8</v>
      </c>
      <c r="E125">
        <f>IF('Fill Slopes'!C120&lt;&gt;"",$G$3*'Fill Slopes'!C120*COS(PI()/180*'Fill Slopes'!B120),$E$9)</f>
        <v>0</v>
      </c>
      <c r="G125">
        <f>IF('Fill Slopes'!F120&lt;&gt;"",$G$5+$G$3*'Fill Slopes'!F120*SIN(PI()/180*('Fill Slopes'!E120+'Fill Slopes'!$B$6)),"")</f>
      </c>
      <c r="H125">
        <f>IF('Fill Slopes'!F120&lt;&gt;"",$H$10+$G$3*'Fill Slopes'!F120*COS(PI()/180*('Fill Slopes'!E120+'Fill Slopes'!$B$6)),"")</f>
      </c>
    </row>
    <row r="126" spans="4:8" ht="12.75">
      <c r="D126">
        <f>IF('Fill Slopes'!C121&lt;&gt;"",-1*$G$3*'Fill Slopes'!C121*SIN(PI()/180*'Fill Slopes'!B121),$D$9)</f>
        <v>-8</v>
      </c>
      <c r="E126">
        <f>IF('Fill Slopes'!C121&lt;&gt;"",$G$3*'Fill Slopes'!C121*COS(PI()/180*'Fill Slopes'!B121),$E$9)</f>
        <v>0</v>
      </c>
      <c r="G126">
        <f>IF('Fill Slopes'!F121&lt;&gt;"",$G$5+$G$3*'Fill Slopes'!F121*SIN(PI()/180*('Fill Slopes'!E121+'Fill Slopes'!$B$6)),"")</f>
      </c>
      <c r="H126">
        <f>IF('Fill Slopes'!F121&lt;&gt;"",$H$10+$G$3*'Fill Slopes'!F121*COS(PI()/180*('Fill Slopes'!E121+'Fill Slopes'!$B$6)),"")</f>
      </c>
    </row>
    <row r="127" spans="4:8" ht="12.75">
      <c r="D127">
        <f>IF('Fill Slopes'!C122&lt;&gt;"",-1*$G$3*'Fill Slopes'!C122*SIN(PI()/180*'Fill Slopes'!B122),$D$9)</f>
        <v>-8</v>
      </c>
      <c r="E127">
        <f>IF('Fill Slopes'!C122&lt;&gt;"",$G$3*'Fill Slopes'!C122*COS(PI()/180*'Fill Slopes'!B122),$E$9)</f>
        <v>0</v>
      </c>
      <c r="G127">
        <f>IF('Fill Slopes'!F122&lt;&gt;"",$G$5+$G$3*'Fill Slopes'!F122*SIN(PI()/180*('Fill Slopes'!E122+'Fill Slopes'!$B$6)),"")</f>
      </c>
      <c r="H127">
        <f>IF('Fill Slopes'!F122&lt;&gt;"",$H$10+$G$3*'Fill Slopes'!F122*COS(PI()/180*('Fill Slopes'!E122+'Fill Slopes'!$B$6)),"")</f>
      </c>
    </row>
    <row r="128" spans="5:8" ht="12.75">
      <c r="E128">
        <f>IF('Fill Slopes'!C123&lt;&gt;"",$G$3*'Fill Slopes'!C123*COS(PI()/180*'Fill Slopes'!B123),"")</f>
      </c>
      <c r="G128">
        <f>IF('Fill Slopes'!F123&lt;&gt;"",$G$5+$G$3*'Fill Slopes'!F123*SIN(PI()/180*('Fill Slopes'!E123+'Fill Slopes'!$B$6)),"")</f>
      </c>
      <c r="H128">
        <f>IF('Fill Slopes'!F123&lt;&gt;"",$H$10+$G$3*'Fill Slopes'!F123*COS(PI()/180*('Fill Slopes'!E123+'Fill Slopes'!$B$6)),"")</f>
      </c>
    </row>
    <row r="129" spans="5:8" ht="12.75">
      <c r="E129">
        <f>IF('Fill Slopes'!C124&lt;&gt;"",$G$3*'Fill Slopes'!C124*COS(PI()/180*'Fill Slopes'!B124),"")</f>
      </c>
      <c r="G129">
        <f>IF('Fill Slopes'!F124&lt;&gt;"",$G$5+$G$3*'Fill Slopes'!F124*SIN(PI()/180*('Fill Slopes'!E124+'Fill Slopes'!$B$6)),"")</f>
      </c>
      <c r="H129">
        <f>IF('Fill Slopes'!F124&lt;&gt;"",$H$10+$G$3*'Fill Slopes'!F124*COS(PI()/180*('Fill Slopes'!E124+'Fill Slopes'!$B$6)),"")</f>
      </c>
    </row>
    <row r="130" spans="5:8" ht="12.75">
      <c r="E130">
        <f>IF('Fill Slopes'!C125&lt;&gt;"",$G$3*'Fill Slopes'!C125*COS(PI()/180*'Fill Slopes'!B125),"")</f>
      </c>
      <c r="G130">
        <f>IF('Fill Slopes'!F125&lt;&gt;"",$G$5+$G$3*'Fill Slopes'!F125*SIN(PI()/180*('Fill Slopes'!E125+'Fill Slopes'!$B$6)),"")</f>
      </c>
      <c r="H130">
        <f>IF('Fill Slopes'!F125&lt;&gt;"",$H$10+$G$3*'Fill Slopes'!F125*COS(PI()/180*('Fill Slopes'!E125+'Fill Slopes'!$B$6)),"")</f>
      </c>
    </row>
    <row r="131" spans="5:8" ht="12.75">
      <c r="E131">
        <f>IF('Fill Slopes'!C126&lt;&gt;"",$G$3*'Fill Slopes'!C126*COS(PI()/180*'Fill Slopes'!B126),"")</f>
      </c>
      <c r="G131">
        <f>IF('Fill Slopes'!F126&lt;&gt;"",$G$5+$G$3*'Fill Slopes'!F126*SIN(PI()/180*('Fill Slopes'!E126+'Fill Slopes'!$B$6)),"")</f>
      </c>
      <c r="H131">
        <f>IF('Fill Slopes'!F126&lt;&gt;"",$H$10+$G$3*'Fill Slopes'!F126*COS(PI()/180*('Fill Slopes'!E126+'Fill Slopes'!$B$6)),"")</f>
      </c>
    </row>
    <row r="132" spans="5:8" ht="12.75">
      <c r="E132">
        <f>IF('Fill Slopes'!C127&lt;&gt;"",$G$3*'Fill Slopes'!C127*COS(PI()/180*'Fill Slopes'!B127),"")</f>
      </c>
      <c r="G132">
        <f>IF('Fill Slopes'!F127&lt;&gt;"",$G$5+$G$3*'Fill Slopes'!F127*SIN(PI()/180*('Fill Slopes'!E127+'Fill Slopes'!$B$6)),"")</f>
      </c>
      <c r="H132">
        <f>IF('Fill Slopes'!F127&lt;&gt;"",$H$10+$G$3*'Fill Slopes'!F127*COS(PI()/180*('Fill Slopes'!E127+'Fill Slopes'!$B$6)),"")</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Williamson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dc:creator>
  <cp:keywords/>
  <dc:description/>
  <cp:lastModifiedBy>DWILLIAM</cp:lastModifiedBy>
  <cp:lastPrinted>2003-11-10T16:11:58Z</cp:lastPrinted>
  <dcterms:created xsi:type="dcterms:W3CDTF">2003-11-08T04:15:47Z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