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4795" windowHeight="14820" activeTab="3"/>
  </bookViews>
  <sheets>
    <sheet name="Chart1" sheetId="1" r:id="rId1"/>
    <sheet name="Calc PI" sheetId="2" r:id="rId2"/>
    <sheet name="Calc R" sheetId="3" r:id="rId3"/>
    <sheet name="Calc STA" sheetId="4" r:id="rId4"/>
    <sheet name="Sheet3" sheetId="5" r:id="rId5"/>
  </sheets>
  <definedNames>
    <definedName name="solver_adj" localSheetId="2" hidden="1">'Calc R'!$C$7,'Calc R'!$D$7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'Calc R'!$F$7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<sst xmlns="http://schemas.openxmlformats.org/spreadsheetml/2006/main" count="23" uniqueCount="12">
  <si>
    <t>Pt 1</t>
  </si>
  <si>
    <t>Pt 2</t>
  </si>
  <si>
    <t>E</t>
  </si>
  <si>
    <t>N</t>
  </si>
  <si>
    <t>Brg</t>
  </si>
  <si>
    <t>PI</t>
  </si>
  <si>
    <t>Offset</t>
  </si>
  <si>
    <t>PT</t>
  </si>
  <si>
    <t>Centre</t>
  </si>
  <si>
    <t>R</t>
  </si>
  <si>
    <t>Along</t>
  </si>
  <si>
    <t>STA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</si>
</sst>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sz val="14"/>
      <color indexed="12"/>
      <name val="Arial"/>
      <family val="2"/>
    </font>
    <font>
      <sz val="8"/>
      <name val="Arial"/>
      <family val="0"/>
    </font>
    <font>
      <sz val="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3" fillId="0" borderId="0" xfId="0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3655"/>
          <c:h val="0.967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'Calc PI'!$T$3:$T$5</c:f>
              <c:numCache>
                <c:ptCount val="3"/>
                <c:pt idx="0">
                  <c:v>-9844.135</c:v>
                </c:pt>
                <c:pt idx="1">
                  <c:v>-9873.998681259836</c:v>
                </c:pt>
                <c:pt idx="2">
                  <c:v>-9481.16</c:v>
                </c:pt>
              </c:numCache>
            </c:numRef>
          </c:xVal>
          <c:yVal>
            <c:numRef>
              <c:f>'Calc PI'!$U$3:$U$5</c:f>
              <c:numCache>
                <c:ptCount val="3"/>
                <c:pt idx="0">
                  <c:v>5644198.278</c:v>
                </c:pt>
                <c:pt idx="1">
                  <c:v>5643374.427300813</c:v>
                </c:pt>
                <c:pt idx="2">
                  <c:v>5642963.46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'Calc PI'!$T$7:$T$9</c:f>
              <c:numCache>
                <c:ptCount val="3"/>
                <c:pt idx="0">
                  <c:v>-9832.142876135344</c:v>
                </c:pt>
                <c:pt idx="1">
                  <c:v>-9861.82300390134</c:v>
                </c:pt>
                <c:pt idx="2">
                  <c:v>-9472.48555191824</c:v>
                </c:pt>
              </c:numCache>
            </c:numRef>
          </c:xVal>
          <c:yVal>
            <c:numRef>
              <c:f>'Calc PI'!$U$7:$U$9</c:f>
              <c:numCache>
                <c:ptCount val="3"/>
                <c:pt idx="0">
                  <c:v>5644197.843298706</c:v>
                </c:pt>
                <c:pt idx="1">
                  <c:v>5643379.056297893</c:v>
                </c:pt>
                <c:pt idx="2">
                  <c:v>5642971.751800195</c:v>
                </c:pt>
              </c:numCache>
            </c:numRef>
          </c:yVal>
          <c:smooth val="0"/>
        </c:ser>
        <c:axId val="61076443"/>
        <c:axId val="12817076"/>
      </c:scatterChart>
      <c:valAx>
        <c:axId val="610764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17076"/>
        <c:crosses val="autoZero"/>
        <c:crossBetween val="midCat"/>
        <c:dispUnits/>
        <c:majorUnit val="100"/>
      </c:valAx>
      <c:valAx>
        <c:axId val="12817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7644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44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9"/>
  <sheetViews>
    <sheetView workbookViewId="0" topLeftCell="A1">
      <selection activeCell="G10" sqref="G10"/>
    </sheetView>
  </sheetViews>
  <sheetFormatPr defaultColWidth="9.140625" defaultRowHeight="12.75"/>
  <cols>
    <col min="1" max="2" width="9.140625" style="1" customWidth="1"/>
    <col min="3" max="3" width="20.00390625" style="1" customWidth="1"/>
    <col min="4" max="4" width="24.421875" style="1" bestFit="1" customWidth="1"/>
    <col min="5" max="5" width="11.8515625" style="1" customWidth="1"/>
    <col min="6" max="7" width="9.140625" style="1" customWidth="1"/>
    <col min="8" max="8" width="18.140625" style="1" customWidth="1"/>
    <col min="9" max="9" width="17.28125" style="1" customWidth="1"/>
    <col min="10" max="19" width="9.140625" style="1" customWidth="1"/>
    <col min="20" max="20" width="14.00390625" style="1" bestFit="1" customWidth="1"/>
    <col min="21" max="21" width="18.00390625" style="1" bestFit="1" customWidth="1"/>
    <col min="22" max="16384" width="9.140625" style="1" customWidth="1"/>
  </cols>
  <sheetData>
    <row r="2" spans="3:9" ht="18">
      <c r="C2" s="2" t="s">
        <v>2</v>
      </c>
      <c r="D2" s="2" t="s">
        <v>3</v>
      </c>
      <c r="E2" s="2" t="s">
        <v>4</v>
      </c>
      <c r="G2" s="2" t="s">
        <v>6</v>
      </c>
      <c r="H2" s="2" t="s">
        <v>2</v>
      </c>
      <c r="I2" s="2" t="s">
        <v>3</v>
      </c>
    </row>
    <row r="3" spans="2:21" ht="18">
      <c r="B3" s="2" t="s">
        <v>0</v>
      </c>
      <c r="C3" s="6">
        <v>-9844.135</v>
      </c>
      <c r="D3" s="6">
        <v>5644198.278</v>
      </c>
      <c r="E3" s="3">
        <v>182.076</v>
      </c>
      <c r="G3" s="6">
        <v>-12</v>
      </c>
      <c r="H3" s="1">
        <f>C3+G3*P3</f>
        <v>-9832.142876135344</v>
      </c>
      <c r="I3" s="1">
        <f>D3+G3*Q3</f>
        <v>5644197.843298706</v>
      </c>
      <c r="M3" s="1">
        <f>IF(E3&gt;180,E3-180,E3)</f>
        <v>2.0759999999999934</v>
      </c>
      <c r="N3" s="1">
        <f>IF(M3&gt;90,M3-90,IF(M3&lt;&gt;90,90-M3,0))</f>
        <v>87.924</v>
      </c>
      <c r="O3" s="1">
        <f>IF(M3&gt;90,-1,1)</f>
        <v>1</v>
      </c>
      <c r="P3" s="1">
        <f>IF(E3&lt;90,COS(PI()/180*E3),IF(E3&lt;180,-1*COS(PI()/180*(180-E3)),IF(E3&lt;270,-1*COS(PI()/180*(E3-180)),COS(PI()/180*(360-E3)))))</f>
        <v>-0.9993436553881214</v>
      </c>
      <c r="Q3" s="1">
        <f>IF(E3&lt;90,-1*SIN(PI()/180*E3),IF(E3&lt;180,-1*SIN(PI()/180*(180-E3)),IF(E3&lt;270,SIN(PI()/180*(E3-180)),SIN(PI()/180*(360-E3)))))</f>
        <v>0.036225107805329025</v>
      </c>
      <c r="T3" s="1">
        <f>C3</f>
        <v>-9844.135</v>
      </c>
      <c r="U3" s="1">
        <f>D3</f>
        <v>5644198.278</v>
      </c>
    </row>
    <row r="4" spans="2:21" ht="18">
      <c r="B4" s="2" t="s">
        <v>1</v>
      </c>
      <c r="C4" s="6">
        <v>-9481.16</v>
      </c>
      <c r="D4" s="6">
        <v>5642963.46</v>
      </c>
      <c r="E4" s="3">
        <v>136.292</v>
      </c>
      <c r="G4" s="6">
        <v>-12</v>
      </c>
      <c r="H4" s="1">
        <f>C4+G4*P4</f>
        <v>-9472.48555191824</v>
      </c>
      <c r="I4" s="1">
        <f>D4+G4*Q4</f>
        <v>5642971.751800195</v>
      </c>
      <c r="M4" s="1">
        <f>IF(E4&gt;180,E4-180,E4)</f>
        <v>136.292</v>
      </c>
      <c r="N4" s="1">
        <f>IF(M4&gt;90,M4-90,IF(M4&lt;&gt;90,90-M4,0))</f>
        <v>46.292</v>
      </c>
      <c r="O4" s="1">
        <f>IF(M4&gt;90,-1,1)</f>
        <v>-1</v>
      </c>
      <c r="P4" s="1">
        <f>IF(E4&lt;90,COS(PI()/180*E4),IF(E4&lt;180,-1*COS(PI()/180*(180-E4)),IF(E4&lt;270,-1*COS(PI()/180*(E4-180)),COS(PI()/180*(360-E4)))))</f>
        <v>-0.7228706734800341</v>
      </c>
      <c r="Q4" s="1">
        <f>IF(E4&lt;90,-1*SIN(PI()/180*E4),IF(E4&lt;180,-1*SIN(PI()/180*(180-E4)),IF(E4&lt;270,SIN(PI()/180*(E4-180)),SIN(PI()/180*(360-E4)))))</f>
        <v>-0.6909833495986151</v>
      </c>
      <c r="T4" s="7">
        <f>C6</f>
        <v>-9873.998681259836</v>
      </c>
      <c r="U4" s="7">
        <f>D6</f>
        <v>5643374.427300813</v>
      </c>
    </row>
    <row r="5" spans="2:21" ht="18">
      <c r="B5" s="2"/>
      <c r="T5" s="1">
        <f>C4</f>
        <v>-9481.16</v>
      </c>
      <c r="U5" s="1">
        <f>D4</f>
        <v>5642963.46</v>
      </c>
    </row>
    <row r="6" spans="2:9" ht="18">
      <c r="B6" s="2" t="s">
        <v>5</v>
      </c>
      <c r="C6" s="5">
        <f>(C3*O3*TAN(PI()/180*N3)-C4*O4*TAN(PI()/180*N4)+D4-D3)/(O3*TAN(PI()/180*N3)-O4*TAN(PI()/180*N4))</f>
        <v>-9873.998681259836</v>
      </c>
      <c r="D6" s="5">
        <f>D3+(C6-C3)*O3*TAN(PI()/180*N3)</f>
        <v>5643374.427300813</v>
      </c>
      <c r="H6" s="1">
        <f>(H3*O3*TAN(PI()/180*N3)-H4*O4*TAN(PI()/180*N4)+I4-I3)/(O3*TAN(PI()/180*N3)-O4*TAN(PI()/180*N4))</f>
        <v>-9861.82300390134</v>
      </c>
      <c r="I6" s="1">
        <f>I3+(H6-H3)*O3*TAN(PI()/180*N3)</f>
        <v>5643379.056297893</v>
      </c>
    </row>
    <row r="7" spans="20:21" ht="18">
      <c r="T7" s="1">
        <f>H3</f>
        <v>-9832.142876135344</v>
      </c>
      <c r="U7" s="1">
        <f>I3</f>
        <v>5644197.843298706</v>
      </c>
    </row>
    <row r="8" spans="7:21" ht="18">
      <c r="G8" s="1" t="s">
        <v>10</v>
      </c>
      <c r="T8" s="1">
        <f>H6</f>
        <v>-9861.82300390134</v>
      </c>
      <c r="U8" s="1">
        <f>I6</f>
        <v>5643379.056297893</v>
      </c>
    </row>
    <row r="9" spans="7:21" ht="18">
      <c r="G9" s="1">
        <v>-67.7</v>
      </c>
      <c r="T9" s="1">
        <f>H4</f>
        <v>-9472.48555191824</v>
      </c>
      <c r="U9" s="1">
        <f>I4</f>
        <v>5642971.751800195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F7"/>
  <sheetViews>
    <sheetView workbookViewId="0" topLeftCell="A1">
      <selection activeCell="C3" sqref="C3:D3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14.8515625" style="1" bestFit="1" customWidth="1"/>
    <col min="4" max="4" width="18.8515625" style="1" bestFit="1" customWidth="1"/>
    <col min="5" max="5" width="9.140625" style="1" customWidth="1"/>
    <col min="6" max="6" width="11.28125" style="1" customWidth="1"/>
    <col min="7" max="16384" width="9.140625" style="1" customWidth="1"/>
  </cols>
  <sheetData>
    <row r="2" spans="2:6" ht="18">
      <c r="B2" s="8" t="s">
        <v>7</v>
      </c>
      <c r="C2" s="8" t="s">
        <v>2</v>
      </c>
      <c r="D2" s="8" t="s">
        <v>3</v>
      </c>
      <c r="F2" s="1" t="s">
        <v>9</v>
      </c>
    </row>
    <row r="3" spans="2:6" ht="18">
      <c r="B3" s="8">
        <v>1</v>
      </c>
      <c r="C3" s="6">
        <v>-9824.424</v>
      </c>
      <c r="D3" s="6">
        <v>5643480.927</v>
      </c>
      <c r="F3" s="4">
        <f>(($C$7-C3)^2+($D$7-D3)^2)^0.5</f>
        <v>946.6121686044443</v>
      </c>
    </row>
    <row r="4" spans="2:6" ht="18">
      <c r="B4" s="8">
        <v>2</v>
      </c>
      <c r="C4" s="6">
        <v>-9852.947</v>
      </c>
      <c r="D4" s="6">
        <v>5643621.328</v>
      </c>
      <c r="F4" s="4">
        <f>(($C$7-C4)^2+($D$7-D4)^2)^0.5</f>
        <v>946.5686958185772</v>
      </c>
    </row>
    <row r="5" spans="2:6" ht="18">
      <c r="B5" s="8">
        <v>3</v>
      </c>
      <c r="C5" s="6">
        <v>-9860.266</v>
      </c>
      <c r="D5" s="6">
        <v>5643753.775</v>
      </c>
      <c r="F5" s="4">
        <f>(($C$7-C5)^2+($D$7-D5)^2)^0.5</f>
        <v>946.6149400483969</v>
      </c>
    </row>
    <row r="7" spans="2:6" ht="18">
      <c r="B7" s="1" t="s">
        <v>8</v>
      </c>
      <c r="C7" s="4">
        <v>-8913.761394127847</v>
      </c>
      <c r="D7" s="4">
        <v>5643739.322464388</v>
      </c>
      <c r="F7" s="1">
        <f>(F4-F3)^2+(F5-F4)^2</f>
        <v>0.004028411902653921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V6"/>
  <sheetViews>
    <sheetView tabSelected="1" workbookViewId="0" topLeftCell="A1">
      <selection activeCell="H3" sqref="H3:J3"/>
    </sheetView>
  </sheetViews>
  <sheetFormatPr defaultColWidth="9.140625" defaultRowHeight="12.75"/>
  <cols>
    <col min="1" max="2" width="9.140625" style="1" customWidth="1"/>
    <col min="3" max="3" width="11.421875" style="1" bestFit="1" customWidth="1"/>
    <col min="4" max="4" width="20.00390625" style="1" customWidth="1"/>
    <col min="5" max="5" width="24.421875" style="1" bestFit="1" customWidth="1"/>
    <col min="6" max="6" width="11.8515625" style="1" customWidth="1"/>
    <col min="7" max="8" width="9.140625" style="1" customWidth="1"/>
    <col min="9" max="9" width="18.140625" style="1" customWidth="1"/>
    <col min="10" max="10" width="18.00390625" style="1" bestFit="1" customWidth="1"/>
    <col min="11" max="20" width="9.140625" style="1" customWidth="1"/>
    <col min="21" max="21" width="14.00390625" style="1" bestFit="1" customWidth="1"/>
    <col min="22" max="22" width="18.00390625" style="1" bestFit="1" customWidth="1"/>
    <col min="23" max="16384" width="9.140625" style="1" customWidth="1"/>
  </cols>
  <sheetData>
    <row r="2" spans="3:10" ht="18">
      <c r="C2" s="8" t="s">
        <v>11</v>
      </c>
      <c r="D2" s="2" t="s">
        <v>2</v>
      </c>
      <c r="E2" s="2" t="s">
        <v>3</v>
      </c>
      <c r="F2" s="2" t="s">
        <v>4</v>
      </c>
      <c r="H2" s="2" t="s">
        <v>11</v>
      </c>
      <c r="I2" s="2" t="s">
        <v>2</v>
      </c>
      <c r="J2" s="2" t="s">
        <v>3</v>
      </c>
    </row>
    <row r="3" spans="2:16" ht="18">
      <c r="B3" s="2" t="s">
        <v>0</v>
      </c>
      <c r="C3" s="9">
        <v>23267.7</v>
      </c>
      <c r="D3" s="6">
        <v>-9832.142876135344</v>
      </c>
      <c r="E3" s="6">
        <v>5644197.843298706</v>
      </c>
      <c r="F3" s="3">
        <v>182.076</v>
      </c>
      <c r="H3" s="6">
        <v>23200</v>
      </c>
      <c r="I3" s="5">
        <f>D3+O3*N3</f>
        <v>-9829.690436336923</v>
      </c>
      <c r="J3" s="5">
        <f>E3+P3*N3</f>
        <v>5644265.498864176</v>
      </c>
      <c r="N3" s="10">
        <f>H3-C3</f>
        <v>-67.70000000000073</v>
      </c>
      <c r="O3" s="1">
        <f>IF(F3&lt;90,SIN(PI()/180*F3),IF(F3&lt;180,COS(PI()/180*(F3-90)),IF(F3&lt;270,-1*SIN(PI()/180*(F3-180)),-1*COS(PI()/180*(F3-270)))))</f>
        <v>-0.036225107805329025</v>
      </c>
      <c r="P3" s="1">
        <f>IF(F3&lt;90,COS(PI()/180*F3),IF(F3&lt;180,-1*SIN(PI()/180*(F3-90)),IF(F3&lt;270,-1*COS(PI()/180*(F3-180)),SIN(PI()/180*(F3-270)))))</f>
        <v>-0.9993436553881214</v>
      </c>
    </row>
    <row r="4" spans="2:22" ht="18">
      <c r="B4" s="2"/>
      <c r="C4" s="2"/>
      <c r="D4" s="6"/>
      <c r="E4" s="6"/>
      <c r="F4" s="3"/>
      <c r="H4" s="6"/>
      <c r="U4" s="7"/>
      <c r="V4" s="7"/>
    </row>
    <row r="5" spans="2:3" ht="18">
      <c r="B5" s="2"/>
      <c r="C5" s="2"/>
    </row>
    <row r="6" spans="2:5" ht="18">
      <c r="B6" s="2"/>
      <c r="C6" s="2"/>
      <c r="D6" s="5"/>
      <c r="E6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dcterms:created xsi:type="dcterms:W3CDTF">2010-03-02T16:13:50Z</dcterms:created>
  <dcterms:modified xsi:type="dcterms:W3CDTF">2010-03-02T22:44:02Z</dcterms:modified>
  <cp:category/>
  <cp:version/>
  <cp:contentType/>
  <cp:contentStatus/>
</cp:coreProperties>
</file>