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411" yWindow="165" windowWidth="21915" windowHeight="12525" activeTab="2"/>
  </bookViews>
  <sheets>
    <sheet name="About" sheetId="1" r:id="rId1"/>
    <sheet name="Elevation Plot" sheetId="2" r:id="rId2"/>
    <sheet name="Bridge Data" sheetId="3" r:id="rId3"/>
    <sheet name="XS Data" sheetId="4" r:id="rId4"/>
    <sheet name="Gradeline" sheetId="5" r:id="rId5"/>
  </sheets>
  <definedNames/>
  <calcPr fullCalcOnLoad="1"/>
</workbook>
</file>

<file path=xl/comments3.xml><?xml version="1.0" encoding="utf-8"?>
<comments xmlns="http://schemas.openxmlformats.org/spreadsheetml/2006/main">
  <authors>
    <author>Des Williamson</author>
  </authors>
  <commentList>
    <comment ref="C2" authorId="0">
      <text>
        <r>
          <rPr>
            <b/>
            <sz val="8"/>
            <rFont val="Tahoma"/>
            <family val="0"/>
          </rPr>
          <t>Elevations are interpolated from data on Gradeline sheet for entered stations.</t>
        </r>
      </text>
    </comment>
    <comment ref="B2" authorId="0">
      <text>
        <r>
          <rPr>
            <b/>
            <sz val="8"/>
            <rFont val="Tahoma"/>
            <family val="0"/>
          </rPr>
          <t>Enter stations (m) along centreline for proposed out to out of fill points.</t>
        </r>
      </text>
    </comment>
    <comment ref="A3" authorId="0">
      <text>
        <r>
          <rPr>
            <b/>
            <sz val="8"/>
            <rFont val="Tahoma"/>
            <family val="0"/>
          </rPr>
          <t>Station and elevation values for top of left fill, looking d/s.</t>
        </r>
      </text>
    </comment>
    <comment ref="A4" authorId="0">
      <text>
        <r>
          <rPr>
            <b/>
            <sz val="8"/>
            <rFont val="Tahoma"/>
            <family val="0"/>
          </rPr>
          <t>Station and elevation values for top of right fill, looking d/s.</t>
        </r>
      </text>
    </comment>
    <comment ref="A14" authorId="0">
      <text>
        <r>
          <rPr>
            <b/>
            <sz val="8"/>
            <rFont val="Tahoma"/>
            <family val="0"/>
          </rPr>
          <t>Length of rock apron (m) on square, projecting out into the stream, measured from toe of prepared slope at bottom of rock elevation.  Slope of nose of apron assumed to be 1:1, and apron assumed to be 2X the rock thickness.  Apron length is generally sized to ensure launching into an adjacent scour hole.</t>
        </r>
      </text>
    </comment>
    <comment ref="A9" authorId="0">
      <text>
        <r>
          <rPr>
            <b/>
            <sz val="8"/>
            <rFont val="Tahoma"/>
            <family val="0"/>
          </rPr>
          <t>Angle (degrees) between a line perpendicular to the road and the flow alignment.  Values that are entered on square, such as headslope ratio and apron length, will be adjusted to the efective values along the elevation view, which is parallel to the road centreline.</t>
        </r>
      </text>
    </comment>
    <comment ref="A12" authorId="0">
      <text>
        <r>
          <rPr>
            <b/>
            <sz val="8"/>
            <rFont val="Tahoma"/>
            <family val="0"/>
          </rPr>
          <t>Elevation of top of rock (m).  Generally matches design HW elevation.</t>
        </r>
      </text>
    </comment>
    <comment ref="A13" authorId="0">
      <text>
        <r>
          <rPr>
            <b/>
            <sz val="8"/>
            <rFont val="Tahoma"/>
            <family val="0"/>
          </rPr>
          <t>Elevation of Bottom of Rock (m).  Generally one rock thickness below mean stream bed adjacent to protection.</t>
        </r>
      </text>
    </comment>
    <comment ref="A11" authorId="0">
      <text>
        <r>
          <rPr>
            <b/>
            <sz val="8"/>
            <rFont val="Tahoma"/>
            <family val="0"/>
          </rPr>
          <t>Thickness of rock protection (m) on slope.  Generally equal to maximum size of rock in riprap class.</t>
        </r>
      </text>
    </comment>
    <comment ref="A7" authorId="0">
      <text>
        <r>
          <rPr>
            <b/>
            <sz val="8"/>
            <rFont val="Tahoma"/>
            <family val="0"/>
          </rPr>
          <t>H:V ratio for headslope, fill slope perpendicular to stream, on square.  2:1 is typical, flatter may be used for fills with geotechnical issues.  Left/Right is based on looking d/s.</t>
        </r>
      </text>
    </comment>
    <comment ref="A8" authorId="0">
      <text>
        <r>
          <rPr>
            <b/>
            <sz val="8"/>
            <rFont val="Tahoma"/>
            <family val="0"/>
          </rPr>
          <t>H:V ratio for headslope, fill slope perpendicular to stream, on square.  2:1 is typical, flatter may be used for fills with geotechnical issues.  Left/Right is based on looking d/s.</t>
        </r>
      </text>
    </comment>
    <comment ref="A6" authorId="0">
      <text>
        <r>
          <rPr>
            <b/>
            <sz val="8"/>
            <rFont val="Tahoma"/>
            <family val="0"/>
          </rPr>
          <t>Elevation (m) of mean stream bed at crossing location.  Refer to stream slope survey, in case of scour or local bedform issues.</t>
        </r>
      </text>
    </comment>
    <comment ref="C16" authorId="0">
      <text>
        <r>
          <rPr>
            <b/>
            <sz val="8"/>
            <rFont val="Tahoma"/>
            <family val="0"/>
          </rPr>
          <t>Distance measured parallel to road centreline.</t>
        </r>
      </text>
    </comment>
    <comment ref="B16" authorId="0">
      <text>
        <r>
          <rPr>
            <b/>
            <sz val="8"/>
            <rFont val="Tahoma"/>
            <family val="0"/>
          </rPr>
          <t>Distance measured perpendicular to stream.</t>
        </r>
      </text>
    </comment>
    <comment ref="A17" authorId="0">
      <text>
        <r>
          <rPr>
            <b/>
            <sz val="8"/>
            <rFont val="Tahoma"/>
            <family val="0"/>
          </rPr>
          <t>Horizontal distance (m) between top of fill points.</t>
        </r>
      </text>
    </comment>
    <comment ref="A18" authorId="0">
      <text>
        <r>
          <rPr>
            <b/>
            <sz val="8"/>
            <rFont val="Tahoma"/>
            <family val="0"/>
          </rPr>
          <t>Distance (m) between points where fill lines intersect the theoretical stream bed elevation.</t>
        </r>
      </text>
    </comment>
  </commentList>
</comments>
</file>

<file path=xl/comments5.xml><?xml version="1.0" encoding="utf-8"?>
<comments xmlns="http://schemas.openxmlformats.org/spreadsheetml/2006/main">
  <authors>
    <author>Des Williamson</author>
  </authors>
  <commentList>
    <comment ref="B2" authorId="0">
      <text>
        <r>
          <rPr>
            <b/>
            <sz val="8"/>
            <rFont val="Tahoma"/>
            <family val="0"/>
          </rPr>
          <t>Station (m) values for gradeline go in this column, in ascending order.</t>
        </r>
      </text>
    </comment>
    <comment ref="C2" authorId="0">
      <text>
        <r>
          <rPr>
            <b/>
            <sz val="8"/>
            <rFont val="Tahoma"/>
            <family val="0"/>
          </rPr>
          <t>Elevation (m) values for gradeline go in this column, paired with station values.</t>
        </r>
      </text>
    </comment>
  </commentList>
</comments>
</file>

<file path=xl/sharedStrings.xml><?xml version="1.0" encoding="utf-8"?>
<sst xmlns="http://schemas.openxmlformats.org/spreadsheetml/2006/main" count="47" uniqueCount="35">
  <si>
    <t>D/S</t>
  </si>
  <si>
    <t>CL</t>
  </si>
  <si>
    <t>Left Fill</t>
  </si>
  <si>
    <t>Sta</t>
  </si>
  <si>
    <t>Elev</t>
  </si>
  <si>
    <t>Right Fill</t>
  </si>
  <si>
    <t>STA</t>
  </si>
  <si>
    <t>EL</t>
  </si>
  <si>
    <t>U/S</t>
  </si>
  <si>
    <t>ELEV</t>
  </si>
  <si>
    <t>2002 Surv</t>
  </si>
  <si>
    <t>2007 Handrail Profile</t>
  </si>
  <si>
    <t>Left Rock</t>
  </si>
  <si>
    <t>Right Rock</t>
  </si>
  <si>
    <t>Rock Thickness</t>
  </si>
  <si>
    <t>Apron Length</t>
  </si>
  <si>
    <t>Skew</t>
  </si>
  <si>
    <t>Top Of Rock EL</t>
  </si>
  <si>
    <t>Theoretical Bed EL</t>
  </si>
  <si>
    <t>Left Headslope Ratio</t>
  </si>
  <si>
    <t>Right Headslope Ratio</t>
  </si>
  <si>
    <t>Bottom Of Rock EL</t>
  </si>
  <si>
    <t>Gradeline Data</t>
  </si>
  <si>
    <t>Build : December 5, 2007</t>
  </si>
  <si>
    <t>Bridge Elevation View Plotting Tool v1.0</t>
  </si>
  <si>
    <t>This tool plots the elevation view of a proposed bridge opening, superimposed on entered cross sections, on the "Elevation Plot" sheet.
The bridge opening is entered on the "Bridge Data" sheet, by specifying out to out of fill stations, headslope ratios, skew, and theoretical streambed elevation.  Fill elevations are interpolated from gradeline data entered in the "Gradeline" sheet.  Rock protection works can also be entered for plotting.  Out to Out of Fills bridge length and Theoretical Stream Bed Width are presented both on skew (parallel to road centreline), and on square.
Channel cross section data can be entered in the "XS Data" sheet.  This generally consists of a cross section at the road centreline and cross sections just u/s and d/s of the fill extents (SOD lines, representing typical natural ground).  Additional cross sections (e.g. handrail profiles, scour surveys...) can also be entered and added to the plot using Excel features.  All cross section data is in Station (m), Elevation (m) format, with the station and elevation values being consistent with those on the "Bridge Data" and "Gradeline" sheets.
Gradeline data, in Station (m), Elevation (m) format can be entered (or pasted) in the appropriate columns, in ascending station order, on the "Gradeline" sheet.</t>
  </si>
  <si>
    <t>Out to Out of Fill Length</t>
  </si>
  <si>
    <t>Square</t>
  </si>
  <si>
    <t>Theoretical Bed Width</t>
  </si>
  <si>
    <t>Opening</t>
  </si>
  <si>
    <t>hs ratio on skew</t>
  </si>
  <si>
    <t>L</t>
  </si>
  <si>
    <t>R</t>
  </si>
  <si>
    <t>top of rock length</t>
  </si>
  <si>
    <t>apron length on skew</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</si>
</sst>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00"/>
    <numFmt numFmtId="168" formatCode="0.000000"/>
    <numFmt numFmtId="169" formatCode="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mmmm\ d\,\ yyyy"/>
    <numFmt numFmtId="179" formatCode="mmm\ dd\,\ yyyy"/>
    <numFmt numFmtId="180" formatCode="m/d"/>
    <numFmt numFmtId="181" formatCode="0.E+00"/>
  </numFmts>
  <fonts count="15">
    <font>
      <sz val="10"/>
      <name val="Arial"/>
      <family val="0"/>
    </font>
    <font>
      <sz val="8"/>
      <name val="Arial"/>
      <family val="0"/>
    </font>
    <font>
      <b/>
      <sz val="10"/>
      <name val="Arial"/>
      <family val="2"/>
    </font>
    <font>
      <sz val="10.5"/>
      <name val="Arial"/>
      <family val="0"/>
    </font>
    <font>
      <sz val="11.5"/>
      <name val="Arial"/>
      <family val="0"/>
    </font>
    <font>
      <sz val="14"/>
      <name val="Arial"/>
      <family val="0"/>
    </font>
    <font>
      <b/>
      <sz val="14"/>
      <name val="Arial"/>
      <family val="0"/>
    </font>
    <font>
      <b/>
      <sz val="14"/>
      <color indexed="10"/>
      <name val="Arial"/>
      <family val="0"/>
    </font>
    <font>
      <b/>
      <sz val="14"/>
      <color indexed="12"/>
      <name val="Arial"/>
      <family val="2"/>
    </font>
    <font>
      <b/>
      <sz val="8"/>
      <name val="Tahoma"/>
      <family val="0"/>
    </font>
    <font>
      <u val="single"/>
      <sz val="10"/>
      <color indexed="36"/>
      <name val="Arial"/>
      <family val="0"/>
    </font>
    <font>
      <u val="single"/>
      <sz val="10"/>
      <color indexed="12"/>
      <name val="Arial"/>
      <family val="0"/>
    </font>
    <font>
      <b/>
      <sz val="20"/>
      <color indexed="48"/>
      <name val="Arial"/>
      <family val="2"/>
    </font>
    <font>
      <sz val="14"/>
      <color indexed="10"/>
      <name val="Arial"/>
      <family val="2"/>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2"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165" fontId="7" fillId="0" borderId="0" xfId="0" applyNumberFormat="1" applyFont="1" applyAlignment="1">
      <alignment/>
    </xf>
    <xf numFmtId="0" fontId="6" fillId="0" borderId="0" xfId="0" applyFont="1" applyAlignment="1">
      <alignment/>
    </xf>
    <xf numFmtId="0" fontId="7" fillId="0" borderId="0" xfId="0" applyFont="1" applyAlignment="1">
      <alignment/>
    </xf>
    <xf numFmtId="165" fontId="8" fillId="0" borderId="0" xfId="0" applyNumberFormat="1" applyFont="1" applyAlignment="1">
      <alignment/>
    </xf>
    <xf numFmtId="0" fontId="5" fillId="0" borderId="0" xfId="0" applyFont="1" applyAlignment="1">
      <alignment/>
    </xf>
    <xf numFmtId="165" fontId="5" fillId="0" borderId="0" xfId="0" applyNumberFormat="1" applyFont="1" applyAlignment="1">
      <alignment/>
    </xf>
    <xf numFmtId="165" fontId="5" fillId="0" borderId="0" xfId="0" applyNumberFormat="1" applyFont="1" applyAlignment="1">
      <alignment/>
    </xf>
    <xf numFmtId="2" fontId="5" fillId="0" borderId="0" xfId="0" applyNumberFormat="1" applyFont="1" applyAlignment="1">
      <alignment/>
    </xf>
    <xf numFmtId="0" fontId="12" fillId="0" borderId="0" xfId="0" applyFont="1" applyAlignment="1">
      <alignment/>
    </xf>
    <xf numFmtId="178" fontId="13" fillId="0" borderId="0" xfId="0" applyNumberFormat="1" applyFont="1" applyAlignment="1">
      <alignment horizontal="left"/>
    </xf>
    <xf numFmtId="0" fontId="2" fillId="0" borderId="0" xfId="0" applyFont="1" applyAlignment="1">
      <alignment vertical="top" wrapText="1"/>
    </xf>
    <xf numFmtId="0" fontId="0" fillId="0" borderId="0" xfId="0" applyAlignment="1">
      <alignment vertical="top"/>
    </xf>
    <xf numFmtId="0" fontId="0" fillId="0" borderId="0" xfId="0" applyAlignment="1">
      <alignment horizontal="left" indent="3"/>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4"/>
          <c:w val="0.9645"/>
          <c:h val="0.9725"/>
        </c:manualLayout>
      </c:layout>
      <c:scatterChart>
        <c:scatterStyle val="lineMarker"/>
        <c:varyColors val="0"/>
        <c:ser>
          <c:idx val="0"/>
          <c:order val="0"/>
          <c:tx>
            <c:v>15m U/S (DD)</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'XS Data'!$B$3:$B$50</c:f>
              <c:numCache>
                <c:ptCount val="48"/>
                <c:pt idx="0">
                  <c:v>57292.3861978125</c:v>
                </c:pt>
                <c:pt idx="1">
                  <c:v>57297.10446609375</c:v>
                </c:pt>
                <c:pt idx="2">
                  <c:v>57303.77512125</c:v>
                </c:pt>
                <c:pt idx="3">
                  <c:v>57311.2592709375</c:v>
                </c:pt>
                <c:pt idx="4">
                  <c:v>57317.92992609375</c:v>
                </c:pt>
                <c:pt idx="5">
                  <c:v>57321.6720009375</c:v>
                </c:pt>
                <c:pt idx="6">
                  <c:v>57328.912102265625</c:v>
                </c:pt>
                <c:pt idx="7">
                  <c:v>57336.3149025</c:v>
                </c:pt>
                <c:pt idx="8">
                  <c:v>57346.483584140624</c:v>
                </c:pt>
                <c:pt idx="9">
                  <c:v>57355.35067453125</c:v>
                </c:pt>
                <c:pt idx="10">
                  <c:v>57360.55703953125</c:v>
                </c:pt>
                <c:pt idx="11">
                  <c:v>57365.35665726563</c:v>
                </c:pt>
                <c:pt idx="12">
                  <c:v>57369.74952773438</c:v>
                </c:pt>
                <c:pt idx="13">
                  <c:v>57372.108661875</c:v>
                </c:pt>
                <c:pt idx="14">
                  <c:v>57373.81700039063</c:v>
                </c:pt>
                <c:pt idx="15">
                  <c:v>57378.37256976563</c:v>
                </c:pt>
                <c:pt idx="16">
                  <c:v>57382.928139140626</c:v>
                </c:pt>
                <c:pt idx="17">
                  <c:v>57383.66028421875</c:v>
                </c:pt>
                <c:pt idx="18">
                  <c:v>57388.3785525</c:v>
                </c:pt>
                <c:pt idx="19">
                  <c:v>57393.9103153125</c:v>
                </c:pt>
                <c:pt idx="20">
                  <c:v>57395.944051640625</c:v>
                </c:pt>
              </c:numCache>
            </c:numRef>
          </c:xVal>
          <c:yVal>
            <c:numRef>
              <c:f>'XS Data'!$C$3:$C$50</c:f>
              <c:numCache>
                <c:ptCount val="48"/>
                <c:pt idx="0">
                  <c:v>658.5487384905662</c:v>
                </c:pt>
                <c:pt idx="1">
                  <c:v>658.3833796981132</c:v>
                </c:pt>
                <c:pt idx="2">
                  <c:v>658.5487384905662</c:v>
                </c:pt>
                <c:pt idx="3">
                  <c:v>658.4660590943396</c:v>
                </c:pt>
                <c:pt idx="4">
                  <c:v>658.4660590943396</c:v>
                </c:pt>
                <c:pt idx="5">
                  <c:v>658.714097283019</c:v>
                </c:pt>
                <c:pt idx="6">
                  <c:v>655.8203184150943</c:v>
                </c:pt>
                <c:pt idx="7">
                  <c:v>655.737639018868</c:v>
                </c:pt>
                <c:pt idx="8">
                  <c:v>655.9856772075473</c:v>
                </c:pt>
                <c:pt idx="9">
                  <c:v>656.3990741886793</c:v>
                </c:pt>
                <c:pt idx="10">
                  <c:v>656.5644329811322</c:v>
                </c:pt>
                <c:pt idx="11">
                  <c:v>656.8124711698114</c:v>
                </c:pt>
                <c:pt idx="12">
                  <c:v>657.2258681509435</c:v>
                </c:pt>
                <c:pt idx="13">
                  <c:v>657.2258681509435</c:v>
                </c:pt>
                <c:pt idx="14">
                  <c:v>656.8124711698114</c:v>
                </c:pt>
                <c:pt idx="15">
                  <c:v>657.6392651320756</c:v>
                </c:pt>
                <c:pt idx="16">
                  <c:v>658.6314178867925</c:v>
                </c:pt>
                <c:pt idx="17">
                  <c:v>661.0291203773585</c:v>
                </c:pt>
                <c:pt idx="18">
                  <c:v>660.8637615849058</c:v>
                </c:pt>
                <c:pt idx="19">
                  <c:v>660.3676852075472</c:v>
                </c:pt>
                <c:pt idx="20">
                  <c:v>660.3676852075472</c:v>
                </c:pt>
              </c:numCache>
            </c:numRef>
          </c:yVal>
          <c:smooth val="0"/>
        </c:ser>
        <c:ser>
          <c:idx val="1"/>
          <c:order val="1"/>
          <c:tx>
            <c:v>15m D/S (DD)</c:v>
          </c:tx>
          <c:spPr>
            <a:ln w="3175">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'XS Data'!$E$3:$E$50</c:f>
              <c:numCache>
                <c:ptCount val="48"/>
                <c:pt idx="0">
                  <c:v>57292.3861978125</c:v>
                </c:pt>
                <c:pt idx="1">
                  <c:v>57297.34851445312</c:v>
                </c:pt>
                <c:pt idx="2">
                  <c:v>57301.09058929687</c:v>
                </c:pt>
                <c:pt idx="3">
                  <c:v>57307.51719609375</c:v>
                </c:pt>
                <c:pt idx="4">
                  <c:v>57315.57079195313</c:v>
                </c:pt>
                <c:pt idx="5">
                  <c:v>57320.6958075</c:v>
                </c:pt>
                <c:pt idx="6">
                  <c:v>57326.63431757812</c:v>
                </c:pt>
                <c:pt idx="7">
                  <c:v>57335.82680578125</c:v>
                </c:pt>
                <c:pt idx="8">
                  <c:v>57346.97168085937</c:v>
                </c:pt>
                <c:pt idx="9">
                  <c:v>57353.31693820313</c:v>
                </c:pt>
                <c:pt idx="10">
                  <c:v>57356.1641690625</c:v>
                </c:pt>
                <c:pt idx="11">
                  <c:v>57363.64831875</c:v>
                </c:pt>
                <c:pt idx="12">
                  <c:v>57370.4816728125</c:v>
                </c:pt>
                <c:pt idx="13">
                  <c:v>57374.955892734375</c:v>
                </c:pt>
                <c:pt idx="14">
                  <c:v>57378.37256976563</c:v>
                </c:pt>
                <c:pt idx="15">
                  <c:v>57386.50751507813</c:v>
                </c:pt>
                <c:pt idx="16">
                  <c:v>57395.8627021875</c:v>
                </c:pt>
              </c:numCache>
            </c:numRef>
          </c:xVal>
          <c:yVal>
            <c:numRef>
              <c:f>'XS Data'!$F$3:$F$50</c:f>
              <c:numCache>
                <c:ptCount val="48"/>
                <c:pt idx="0">
                  <c:v>658.9621354716982</c:v>
                </c:pt>
                <c:pt idx="1">
                  <c:v>658.7967766792453</c:v>
                </c:pt>
                <c:pt idx="2">
                  <c:v>656.6471123773586</c:v>
                </c:pt>
                <c:pt idx="3">
                  <c:v>655.5722802264152</c:v>
                </c:pt>
                <c:pt idx="4">
                  <c:v>655.737639018868</c:v>
                </c:pt>
                <c:pt idx="5">
                  <c:v>655.9029978113209</c:v>
                </c:pt>
                <c:pt idx="6">
                  <c:v>656.5644329811322</c:v>
                </c:pt>
                <c:pt idx="7">
                  <c:v>657.143188754717</c:v>
                </c:pt>
                <c:pt idx="8">
                  <c:v>657.4739063396228</c:v>
                </c:pt>
                <c:pt idx="9">
                  <c:v>657.5565857358491</c:v>
                </c:pt>
                <c:pt idx="10">
                  <c:v>658.0526621132077</c:v>
                </c:pt>
                <c:pt idx="11">
                  <c:v>657.8046239245283</c:v>
                </c:pt>
                <c:pt idx="12">
                  <c:v>657.8046239245283</c:v>
                </c:pt>
                <c:pt idx="13">
                  <c:v>657.721944528302</c:v>
                </c:pt>
                <c:pt idx="14">
                  <c:v>658.6314178867925</c:v>
                </c:pt>
                <c:pt idx="15">
                  <c:v>658.6314178867925</c:v>
                </c:pt>
                <c:pt idx="16">
                  <c:v>658.2180209056604</c:v>
                </c:pt>
              </c:numCache>
            </c:numRef>
          </c:yVal>
          <c:smooth val="0"/>
        </c:ser>
        <c:ser>
          <c:idx val="2"/>
          <c:order val="2"/>
          <c:tx>
            <c:v>CL (DD)</c:v>
          </c:tx>
          <c:spPr>
            <a:ln w="3175">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'XS Data'!$H$3:$H$50</c:f>
              <c:numCache>
                <c:ptCount val="48"/>
                <c:pt idx="0">
                  <c:v>57292.54889671875</c:v>
                </c:pt>
                <c:pt idx="1">
                  <c:v>57299.5449496875</c:v>
                </c:pt>
                <c:pt idx="2">
                  <c:v>57307.11044882813</c:v>
                </c:pt>
                <c:pt idx="3">
                  <c:v>57309.87633023437</c:v>
                </c:pt>
                <c:pt idx="4">
                  <c:v>57319.39421625</c:v>
                </c:pt>
                <c:pt idx="5">
                  <c:v>57329.237500078125</c:v>
                </c:pt>
                <c:pt idx="6">
                  <c:v>57335.42005851563</c:v>
                </c:pt>
                <c:pt idx="7">
                  <c:v>57345.7514390625</c:v>
                </c:pt>
                <c:pt idx="8">
                  <c:v>57353.805034921876</c:v>
                </c:pt>
                <c:pt idx="9">
                  <c:v>57356.8149646875</c:v>
                </c:pt>
                <c:pt idx="10">
                  <c:v>57359.4181471875</c:v>
                </c:pt>
                <c:pt idx="11">
                  <c:v>57368.77333429687</c:v>
                </c:pt>
                <c:pt idx="12">
                  <c:v>57375.36264</c:v>
                </c:pt>
                <c:pt idx="13">
                  <c:v>57378.2912203125</c:v>
                </c:pt>
                <c:pt idx="14">
                  <c:v>57384.22973039062</c:v>
                </c:pt>
                <c:pt idx="15">
                  <c:v>57391.14443390625</c:v>
                </c:pt>
                <c:pt idx="16">
                  <c:v>57394.39841203125</c:v>
                </c:pt>
              </c:numCache>
            </c:numRef>
          </c:xVal>
          <c:yVal>
            <c:numRef>
              <c:f>'XS Data'!$I$3:$I$50</c:f>
              <c:numCache>
                <c:ptCount val="48"/>
                <c:pt idx="0">
                  <c:v>658.4660590943396</c:v>
                </c:pt>
                <c:pt idx="1">
                  <c:v>658.6314178867925</c:v>
                </c:pt>
                <c:pt idx="2">
                  <c:v>658.5487384905662</c:v>
                </c:pt>
                <c:pt idx="3">
                  <c:v>656.8124711698114</c:v>
                </c:pt>
                <c:pt idx="4">
                  <c:v>656.0683566037736</c:v>
                </c:pt>
                <c:pt idx="5">
                  <c:v>656.0683566037736</c:v>
                </c:pt>
                <c:pt idx="6">
                  <c:v>656.7297917735849</c:v>
                </c:pt>
                <c:pt idx="7">
                  <c:v>656.8124711698114</c:v>
                </c:pt>
                <c:pt idx="8">
                  <c:v>656.8124711698114</c:v>
                </c:pt>
                <c:pt idx="9">
                  <c:v>656.8124711698114</c:v>
                </c:pt>
                <c:pt idx="10">
                  <c:v>657.8873033207548</c:v>
                </c:pt>
                <c:pt idx="11">
                  <c:v>657.8873033207548</c:v>
                </c:pt>
                <c:pt idx="12">
                  <c:v>657.5565857358491</c:v>
                </c:pt>
                <c:pt idx="13">
                  <c:v>657.3085475471698</c:v>
                </c:pt>
                <c:pt idx="14">
                  <c:v>657.8873033207548</c:v>
                </c:pt>
                <c:pt idx="15">
                  <c:v>657.8873033207548</c:v>
                </c:pt>
                <c:pt idx="16">
                  <c:v>657.9699827169811</c:v>
                </c:pt>
              </c:numCache>
            </c:numRef>
          </c:yVal>
          <c:smooth val="0"/>
        </c:ser>
        <c:ser>
          <c:idx val="3"/>
          <c:order val="3"/>
          <c:tx>
            <c:v>Bridge Opening</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'Bridge Data'!$F$3:$F$6</c:f>
              <c:numCache>
                <c:ptCount val="4"/>
                <c:pt idx="0">
                  <c:v>57310</c:v>
                </c:pt>
                <c:pt idx="1">
                  <c:v>57326.63878046236</c:v>
                </c:pt>
                <c:pt idx="2">
                  <c:v>57370.67842306596</c:v>
                </c:pt>
                <c:pt idx="3">
                  <c:v>57385</c:v>
                </c:pt>
              </c:numCache>
            </c:numRef>
          </c:xVal>
          <c:yVal>
            <c:numRef>
              <c:f>'Bridge Data'!$G$3:$G$6</c:f>
              <c:numCache>
                <c:ptCount val="4"/>
                <c:pt idx="0">
                  <c:v>663.693</c:v>
                </c:pt>
                <c:pt idx="1">
                  <c:v>655.5</c:v>
                </c:pt>
                <c:pt idx="2">
                  <c:v>655.5</c:v>
                </c:pt>
                <c:pt idx="3">
                  <c:v>662.552</c:v>
                </c:pt>
              </c:numCache>
            </c:numRef>
          </c:yVal>
          <c:smooth val="0"/>
        </c:ser>
        <c:ser>
          <c:idx val="4"/>
          <c:order val="4"/>
          <c:tx>
            <c:v>Gradeline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Gradeline!$B$3:$B$100</c:f>
              <c:numCache>
                <c:ptCount val="98"/>
                <c:pt idx="0">
                  <c:v>55977</c:v>
                </c:pt>
                <c:pt idx="1">
                  <c:v>55997</c:v>
                </c:pt>
                <c:pt idx="2">
                  <c:v>56017</c:v>
                </c:pt>
                <c:pt idx="3">
                  <c:v>56038</c:v>
                </c:pt>
                <c:pt idx="4">
                  <c:v>56057</c:v>
                </c:pt>
                <c:pt idx="5">
                  <c:v>56077</c:v>
                </c:pt>
                <c:pt idx="6">
                  <c:v>56096</c:v>
                </c:pt>
                <c:pt idx="7">
                  <c:v>56116</c:v>
                </c:pt>
                <c:pt idx="8">
                  <c:v>56137</c:v>
                </c:pt>
                <c:pt idx="9">
                  <c:v>56157</c:v>
                </c:pt>
                <c:pt idx="10">
                  <c:v>56176</c:v>
                </c:pt>
                <c:pt idx="11">
                  <c:v>56196</c:v>
                </c:pt>
                <c:pt idx="12">
                  <c:v>56217</c:v>
                </c:pt>
                <c:pt idx="13">
                  <c:v>56236</c:v>
                </c:pt>
                <c:pt idx="14">
                  <c:v>56257</c:v>
                </c:pt>
                <c:pt idx="15">
                  <c:v>56276</c:v>
                </c:pt>
                <c:pt idx="16">
                  <c:v>56296</c:v>
                </c:pt>
                <c:pt idx="17">
                  <c:v>56317</c:v>
                </c:pt>
                <c:pt idx="18">
                  <c:v>56336</c:v>
                </c:pt>
                <c:pt idx="19">
                  <c:v>56356</c:v>
                </c:pt>
                <c:pt idx="20">
                  <c:v>56376</c:v>
                </c:pt>
                <c:pt idx="21">
                  <c:v>56396</c:v>
                </c:pt>
                <c:pt idx="22">
                  <c:v>56416</c:v>
                </c:pt>
                <c:pt idx="23">
                  <c:v>56436</c:v>
                </c:pt>
                <c:pt idx="24">
                  <c:v>56456</c:v>
                </c:pt>
                <c:pt idx="25">
                  <c:v>56476</c:v>
                </c:pt>
                <c:pt idx="26">
                  <c:v>56496</c:v>
                </c:pt>
                <c:pt idx="27">
                  <c:v>56517</c:v>
                </c:pt>
                <c:pt idx="28">
                  <c:v>56536</c:v>
                </c:pt>
                <c:pt idx="29">
                  <c:v>56557</c:v>
                </c:pt>
                <c:pt idx="30">
                  <c:v>56577</c:v>
                </c:pt>
                <c:pt idx="31">
                  <c:v>56596</c:v>
                </c:pt>
                <c:pt idx="32">
                  <c:v>56617</c:v>
                </c:pt>
                <c:pt idx="33">
                  <c:v>56636</c:v>
                </c:pt>
                <c:pt idx="34">
                  <c:v>56656</c:v>
                </c:pt>
                <c:pt idx="35">
                  <c:v>56676</c:v>
                </c:pt>
                <c:pt idx="36">
                  <c:v>56697</c:v>
                </c:pt>
                <c:pt idx="37">
                  <c:v>56717</c:v>
                </c:pt>
                <c:pt idx="38">
                  <c:v>56736</c:v>
                </c:pt>
                <c:pt idx="39">
                  <c:v>56756</c:v>
                </c:pt>
                <c:pt idx="40">
                  <c:v>56776</c:v>
                </c:pt>
                <c:pt idx="41">
                  <c:v>56797</c:v>
                </c:pt>
                <c:pt idx="42">
                  <c:v>56816</c:v>
                </c:pt>
                <c:pt idx="43">
                  <c:v>56836</c:v>
                </c:pt>
                <c:pt idx="44">
                  <c:v>56857</c:v>
                </c:pt>
                <c:pt idx="45">
                  <c:v>56877</c:v>
                </c:pt>
                <c:pt idx="46">
                  <c:v>56897</c:v>
                </c:pt>
                <c:pt idx="47">
                  <c:v>56917</c:v>
                </c:pt>
                <c:pt idx="48">
                  <c:v>56937</c:v>
                </c:pt>
                <c:pt idx="49">
                  <c:v>56957</c:v>
                </c:pt>
                <c:pt idx="50">
                  <c:v>56976</c:v>
                </c:pt>
                <c:pt idx="51">
                  <c:v>56997</c:v>
                </c:pt>
                <c:pt idx="52">
                  <c:v>57016</c:v>
                </c:pt>
                <c:pt idx="53">
                  <c:v>57036</c:v>
                </c:pt>
                <c:pt idx="54">
                  <c:v>57057</c:v>
                </c:pt>
                <c:pt idx="55">
                  <c:v>57077</c:v>
                </c:pt>
                <c:pt idx="56">
                  <c:v>57097</c:v>
                </c:pt>
                <c:pt idx="57">
                  <c:v>57117</c:v>
                </c:pt>
                <c:pt idx="58">
                  <c:v>57136</c:v>
                </c:pt>
                <c:pt idx="59">
                  <c:v>57157</c:v>
                </c:pt>
                <c:pt idx="60">
                  <c:v>57177</c:v>
                </c:pt>
                <c:pt idx="61">
                  <c:v>57196</c:v>
                </c:pt>
                <c:pt idx="62">
                  <c:v>57216</c:v>
                </c:pt>
                <c:pt idx="63">
                  <c:v>57237</c:v>
                </c:pt>
                <c:pt idx="64">
                  <c:v>57257</c:v>
                </c:pt>
                <c:pt idx="65">
                  <c:v>57277</c:v>
                </c:pt>
                <c:pt idx="66">
                  <c:v>57296</c:v>
                </c:pt>
                <c:pt idx="67">
                  <c:v>57316</c:v>
                </c:pt>
                <c:pt idx="68">
                  <c:v>57336</c:v>
                </c:pt>
                <c:pt idx="69">
                  <c:v>57356</c:v>
                </c:pt>
                <c:pt idx="70">
                  <c:v>57377</c:v>
                </c:pt>
                <c:pt idx="71">
                  <c:v>57397</c:v>
                </c:pt>
                <c:pt idx="72">
                  <c:v>57417</c:v>
                </c:pt>
                <c:pt idx="73">
                  <c:v>57437</c:v>
                </c:pt>
                <c:pt idx="74">
                  <c:v>57456</c:v>
                </c:pt>
                <c:pt idx="75">
                  <c:v>57477</c:v>
                </c:pt>
                <c:pt idx="76">
                  <c:v>57497</c:v>
                </c:pt>
                <c:pt idx="77">
                  <c:v>57517</c:v>
                </c:pt>
                <c:pt idx="78">
                  <c:v>57537</c:v>
                </c:pt>
                <c:pt idx="79">
                  <c:v>57557</c:v>
                </c:pt>
                <c:pt idx="80">
                  <c:v>57577</c:v>
                </c:pt>
                <c:pt idx="81">
                  <c:v>57597</c:v>
                </c:pt>
                <c:pt idx="82">
                  <c:v>57617</c:v>
                </c:pt>
                <c:pt idx="83">
                  <c:v>57637</c:v>
                </c:pt>
                <c:pt idx="84">
                  <c:v>57657</c:v>
                </c:pt>
                <c:pt idx="85">
                  <c:v>57678</c:v>
                </c:pt>
                <c:pt idx="86">
                  <c:v>57698</c:v>
                </c:pt>
                <c:pt idx="87">
                  <c:v>57718</c:v>
                </c:pt>
                <c:pt idx="88">
                  <c:v>57737</c:v>
                </c:pt>
                <c:pt idx="89">
                  <c:v>57758</c:v>
                </c:pt>
                <c:pt idx="90">
                  <c:v>57778</c:v>
                </c:pt>
                <c:pt idx="91">
                  <c:v>57798</c:v>
                </c:pt>
                <c:pt idx="92">
                  <c:v>57818</c:v>
                </c:pt>
                <c:pt idx="93">
                  <c:v>57838</c:v>
                </c:pt>
                <c:pt idx="94">
                  <c:v>57859</c:v>
                </c:pt>
                <c:pt idx="95">
                  <c:v>57879</c:v>
                </c:pt>
                <c:pt idx="96">
                  <c:v>57898</c:v>
                </c:pt>
                <c:pt idx="97">
                  <c:v>57918</c:v>
                </c:pt>
              </c:numCache>
            </c:numRef>
          </c:xVal>
          <c:yVal>
            <c:numRef>
              <c:f>Gradeline!$C$3:$C$100</c:f>
              <c:numCache>
                <c:ptCount val="98"/>
                <c:pt idx="0">
                  <c:v>696.01</c:v>
                </c:pt>
                <c:pt idx="1">
                  <c:v>695.88</c:v>
                </c:pt>
                <c:pt idx="2">
                  <c:v>695.78</c:v>
                </c:pt>
                <c:pt idx="3">
                  <c:v>695.66</c:v>
                </c:pt>
                <c:pt idx="4">
                  <c:v>695.48</c:v>
                </c:pt>
                <c:pt idx="5">
                  <c:v>695.34</c:v>
                </c:pt>
                <c:pt idx="6">
                  <c:v>695.17</c:v>
                </c:pt>
                <c:pt idx="7">
                  <c:v>694.97</c:v>
                </c:pt>
                <c:pt idx="8">
                  <c:v>694.74</c:v>
                </c:pt>
                <c:pt idx="9">
                  <c:v>694.52</c:v>
                </c:pt>
                <c:pt idx="10">
                  <c:v>694.36</c:v>
                </c:pt>
                <c:pt idx="11">
                  <c:v>694.18</c:v>
                </c:pt>
                <c:pt idx="12">
                  <c:v>694.01</c:v>
                </c:pt>
                <c:pt idx="13">
                  <c:v>693.86</c:v>
                </c:pt>
                <c:pt idx="14">
                  <c:v>693.66</c:v>
                </c:pt>
                <c:pt idx="15">
                  <c:v>693.51</c:v>
                </c:pt>
                <c:pt idx="16">
                  <c:v>693.37</c:v>
                </c:pt>
                <c:pt idx="17">
                  <c:v>693.21</c:v>
                </c:pt>
                <c:pt idx="18">
                  <c:v>693.06</c:v>
                </c:pt>
                <c:pt idx="19">
                  <c:v>692.85</c:v>
                </c:pt>
                <c:pt idx="20">
                  <c:v>692.63</c:v>
                </c:pt>
                <c:pt idx="21">
                  <c:v>692.43</c:v>
                </c:pt>
                <c:pt idx="22">
                  <c:v>692.22</c:v>
                </c:pt>
                <c:pt idx="23">
                  <c:v>691.99</c:v>
                </c:pt>
                <c:pt idx="24">
                  <c:v>691.7</c:v>
                </c:pt>
                <c:pt idx="25">
                  <c:v>691.42</c:v>
                </c:pt>
                <c:pt idx="26">
                  <c:v>691.14</c:v>
                </c:pt>
                <c:pt idx="27">
                  <c:v>690.86</c:v>
                </c:pt>
                <c:pt idx="28">
                  <c:v>690.51</c:v>
                </c:pt>
                <c:pt idx="29">
                  <c:v>690.09</c:v>
                </c:pt>
                <c:pt idx="30">
                  <c:v>689.62</c:v>
                </c:pt>
                <c:pt idx="31">
                  <c:v>689.12</c:v>
                </c:pt>
                <c:pt idx="32">
                  <c:v>688.57</c:v>
                </c:pt>
                <c:pt idx="33">
                  <c:v>688.01</c:v>
                </c:pt>
                <c:pt idx="34">
                  <c:v>687.35</c:v>
                </c:pt>
                <c:pt idx="35">
                  <c:v>686.62</c:v>
                </c:pt>
                <c:pt idx="36">
                  <c:v>685.89</c:v>
                </c:pt>
                <c:pt idx="37">
                  <c:v>685.11</c:v>
                </c:pt>
                <c:pt idx="38">
                  <c:v>684.4</c:v>
                </c:pt>
                <c:pt idx="39">
                  <c:v>683.68</c:v>
                </c:pt>
                <c:pt idx="40">
                  <c:v>682.91</c:v>
                </c:pt>
                <c:pt idx="41">
                  <c:v>682.1</c:v>
                </c:pt>
                <c:pt idx="42">
                  <c:v>681.36</c:v>
                </c:pt>
                <c:pt idx="43">
                  <c:v>680.56</c:v>
                </c:pt>
                <c:pt idx="44">
                  <c:v>679.76</c:v>
                </c:pt>
                <c:pt idx="45">
                  <c:v>679.01</c:v>
                </c:pt>
                <c:pt idx="46">
                  <c:v>678.24</c:v>
                </c:pt>
                <c:pt idx="47">
                  <c:v>677.53</c:v>
                </c:pt>
                <c:pt idx="48">
                  <c:v>676.77</c:v>
                </c:pt>
                <c:pt idx="49">
                  <c:v>675.95</c:v>
                </c:pt>
                <c:pt idx="50">
                  <c:v>675.14</c:v>
                </c:pt>
                <c:pt idx="51">
                  <c:v>674.35</c:v>
                </c:pt>
                <c:pt idx="52">
                  <c:v>673.58</c:v>
                </c:pt>
                <c:pt idx="53">
                  <c:v>672.79</c:v>
                </c:pt>
                <c:pt idx="54">
                  <c:v>671.93</c:v>
                </c:pt>
                <c:pt idx="55">
                  <c:v>671</c:v>
                </c:pt>
                <c:pt idx="56">
                  <c:v>670.22</c:v>
                </c:pt>
                <c:pt idx="57">
                  <c:v>669.37</c:v>
                </c:pt>
                <c:pt idx="58">
                  <c:v>668.48</c:v>
                </c:pt>
                <c:pt idx="59">
                  <c:v>667.58</c:v>
                </c:pt>
                <c:pt idx="60">
                  <c:v>666.82</c:v>
                </c:pt>
                <c:pt idx="61">
                  <c:v>666.17</c:v>
                </c:pt>
                <c:pt idx="62">
                  <c:v>665.61</c:v>
                </c:pt>
                <c:pt idx="63">
                  <c:v>665.12</c:v>
                </c:pt>
                <c:pt idx="64">
                  <c:v>664.65</c:v>
                </c:pt>
                <c:pt idx="65">
                  <c:v>664.27</c:v>
                </c:pt>
                <c:pt idx="66">
                  <c:v>663.91</c:v>
                </c:pt>
                <c:pt idx="67">
                  <c:v>663.6</c:v>
                </c:pt>
                <c:pt idx="68">
                  <c:v>663.31</c:v>
                </c:pt>
                <c:pt idx="69">
                  <c:v>662.97</c:v>
                </c:pt>
                <c:pt idx="70">
                  <c:v>662.66</c:v>
                </c:pt>
                <c:pt idx="71">
                  <c:v>662.39</c:v>
                </c:pt>
                <c:pt idx="72">
                  <c:v>662.13</c:v>
                </c:pt>
                <c:pt idx="73">
                  <c:v>661.86</c:v>
                </c:pt>
                <c:pt idx="74">
                  <c:v>661.59</c:v>
                </c:pt>
                <c:pt idx="75">
                  <c:v>661.39</c:v>
                </c:pt>
                <c:pt idx="76">
                  <c:v>661.19</c:v>
                </c:pt>
                <c:pt idx="77">
                  <c:v>660.98</c:v>
                </c:pt>
                <c:pt idx="78">
                  <c:v>660.78</c:v>
                </c:pt>
                <c:pt idx="79">
                  <c:v>660.59</c:v>
                </c:pt>
                <c:pt idx="80">
                  <c:v>660.43</c:v>
                </c:pt>
                <c:pt idx="81">
                  <c:v>660.26</c:v>
                </c:pt>
                <c:pt idx="82">
                  <c:v>660.1</c:v>
                </c:pt>
                <c:pt idx="83">
                  <c:v>660</c:v>
                </c:pt>
                <c:pt idx="84">
                  <c:v>659.91</c:v>
                </c:pt>
                <c:pt idx="85">
                  <c:v>659.82</c:v>
                </c:pt>
                <c:pt idx="86">
                  <c:v>659.75</c:v>
                </c:pt>
                <c:pt idx="87">
                  <c:v>659.72</c:v>
                </c:pt>
                <c:pt idx="88">
                  <c:v>659.74</c:v>
                </c:pt>
                <c:pt idx="89">
                  <c:v>659.68</c:v>
                </c:pt>
                <c:pt idx="90">
                  <c:v>659.57</c:v>
                </c:pt>
                <c:pt idx="91">
                  <c:v>659.48</c:v>
                </c:pt>
                <c:pt idx="92">
                  <c:v>659.47</c:v>
                </c:pt>
                <c:pt idx="93">
                  <c:v>659.43</c:v>
                </c:pt>
                <c:pt idx="94">
                  <c:v>659.42</c:v>
                </c:pt>
                <c:pt idx="95">
                  <c:v>659.45</c:v>
                </c:pt>
                <c:pt idx="96">
                  <c:v>659.47</c:v>
                </c:pt>
                <c:pt idx="97">
                  <c:v>659.44</c:v>
                </c:pt>
              </c:numCache>
            </c:numRef>
          </c:yVal>
          <c:smooth val="0"/>
        </c:ser>
        <c:ser>
          <c:idx val="5"/>
          <c:order val="5"/>
          <c:extLst>
            <c:ext xmlns:c14="http://schemas.microsoft.com/office/drawing/2007/8/2/chart" uri="{6F2FDCE9-48DA-4B69-8628-5D25D57E5C99}">
              <c14:invertSolidFillFmt>
                <c14:spPr>
                  <a:solidFill>
                    <a:srgbClr val="000000"/>
                  </a:solidFill>
                </c14:spPr>
              </c14:invertSolidFillFmt>
            </c:ext>
          </c:extLst>
          <c:marker>
            <c:symbol val="none"/>
          </c:marker>
          <c:xVal>
            <c:numRef>
              <c:f>'Bridge Data'!$F$10:$F$16</c:f>
              <c:numCache>
                <c:ptCount val="7"/>
                <c:pt idx="0">
                  <c:v>57319.53079417916</c:v>
                </c:pt>
                <c:pt idx="1">
                  <c:v>57328.26346304138</c:v>
                </c:pt>
                <c:pt idx="2">
                  <c:v>57332.325169488926</c:v>
                </c:pt>
                <c:pt idx="3">
                  <c:v>57330.70048690991</c:v>
                </c:pt>
                <c:pt idx="4">
                  <c:v>57327.03881807468</c:v>
                </c:pt>
                <c:pt idx="5">
                  <c:v>57321.5555143705</c:v>
                </c:pt>
                <c:pt idx="6">
                  <c:v>57319.53079417916</c:v>
                </c:pt>
              </c:numCache>
            </c:numRef>
          </c:xVal>
          <c:yVal>
            <c:numRef>
              <c:f>'Bridge Data'!$G$10:$G$16</c:f>
              <c:numCache>
                <c:ptCount val="7"/>
                <c:pt idx="0">
                  <c:v>659</c:v>
                </c:pt>
                <c:pt idx="1">
                  <c:v>654.7</c:v>
                </c:pt>
                <c:pt idx="2">
                  <c:v>654.7</c:v>
                </c:pt>
                <c:pt idx="3">
                  <c:v>656.3000000000001</c:v>
                </c:pt>
                <c:pt idx="4">
                  <c:v>656.3000000000001</c:v>
                </c:pt>
                <c:pt idx="5">
                  <c:v>659</c:v>
                </c:pt>
                <c:pt idx="6">
                  <c:v>659</c:v>
                </c:pt>
              </c:numCache>
            </c:numRef>
          </c:yVal>
          <c:smooth val="0"/>
        </c:ser>
        <c:ser>
          <c:idx val="6"/>
          <c:order val="6"/>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'Bridge Data'!$I$10:$I$16</c:f>
              <c:numCache>
                <c:ptCount val="7"/>
                <c:pt idx="0">
                  <c:v>57377.786409349166</c:v>
                </c:pt>
                <c:pt idx="1">
                  <c:v>57369.05374048695</c:v>
                </c:pt>
                <c:pt idx="2">
                  <c:v>57364.9920340394</c:v>
                </c:pt>
                <c:pt idx="3">
                  <c:v>57366.61671661842</c:v>
                </c:pt>
                <c:pt idx="4">
                  <c:v>57370.27838545365</c:v>
                </c:pt>
                <c:pt idx="5">
                  <c:v>57375.76168915783</c:v>
                </c:pt>
                <c:pt idx="6">
                  <c:v>57377.786409349166</c:v>
                </c:pt>
              </c:numCache>
            </c:numRef>
          </c:xVal>
          <c:yVal>
            <c:numRef>
              <c:f>'Bridge Data'!$J$10:$J$16</c:f>
              <c:numCache>
                <c:ptCount val="7"/>
                <c:pt idx="0">
                  <c:v>659</c:v>
                </c:pt>
                <c:pt idx="1">
                  <c:v>654.7</c:v>
                </c:pt>
                <c:pt idx="2">
                  <c:v>654.7</c:v>
                </c:pt>
                <c:pt idx="3">
                  <c:v>656.3000000000001</c:v>
                </c:pt>
                <c:pt idx="4">
                  <c:v>656.3000000000001</c:v>
                </c:pt>
                <c:pt idx="5">
                  <c:v>659</c:v>
                </c:pt>
                <c:pt idx="6">
                  <c:v>659</c:v>
                </c:pt>
              </c:numCache>
            </c:numRef>
          </c:yVal>
          <c:smooth val="0"/>
        </c:ser>
        <c:ser>
          <c:idx val="7"/>
          <c:order val="7"/>
          <c:tx>
            <c:v>2002 Survey</c:v>
          </c:tx>
          <c:extLst>
            <c:ext xmlns:c14="http://schemas.microsoft.com/office/drawing/2007/8/2/chart" uri="{6F2FDCE9-48DA-4B69-8628-5D25D57E5C99}">
              <c14:invertSolidFillFmt>
                <c14:spPr>
                  <a:solidFill>
                    <a:srgbClr val="000000"/>
                  </a:solidFill>
                </c14:spPr>
              </c14:invertSolidFillFmt>
            </c:ext>
          </c:extLst>
          <c:marker>
            <c:symbol val="none"/>
          </c:marker>
          <c:xVal>
            <c:numRef>
              <c:f>'XS Data'!$K$3:$K$16</c:f>
              <c:numCache>
                <c:ptCount val="14"/>
                <c:pt idx="0">
                  <c:v>57358</c:v>
                </c:pt>
                <c:pt idx="1">
                  <c:v>57357.5</c:v>
                </c:pt>
                <c:pt idx="2">
                  <c:v>57357</c:v>
                </c:pt>
                <c:pt idx="3">
                  <c:v>57355</c:v>
                </c:pt>
                <c:pt idx="4">
                  <c:v>57352</c:v>
                </c:pt>
                <c:pt idx="5">
                  <c:v>57350</c:v>
                </c:pt>
                <c:pt idx="6">
                  <c:v>57345</c:v>
                </c:pt>
                <c:pt idx="7">
                  <c:v>57341</c:v>
                </c:pt>
                <c:pt idx="8">
                  <c:v>57339</c:v>
                </c:pt>
                <c:pt idx="9">
                  <c:v>57336</c:v>
                </c:pt>
                <c:pt idx="10">
                  <c:v>57334.5</c:v>
                </c:pt>
                <c:pt idx="11">
                  <c:v>57333</c:v>
                </c:pt>
                <c:pt idx="12">
                  <c:v>57330</c:v>
                </c:pt>
                <c:pt idx="13">
                  <c:v>57328.5</c:v>
                </c:pt>
              </c:numCache>
            </c:numRef>
          </c:xVal>
          <c:yVal>
            <c:numRef>
              <c:f>'XS Data'!$L$3:$L$16</c:f>
              <c:numCache>
                <c:ptCount val="14"/>
                <c:pt idx="0">
                  <c:v>656.22</c:v>
                </c:pt>
                <c:pt idx="1">
                  <c:v>655.8</c:v>
                </c:pt>
                <c:pt idx="2">
                  <c:v>655.6</c:v>
                </c:pt>
                <c:pt idx="3">
                  <c:v>654.65</c:v>
                </c:pt>
                <c:pt idx="4">
                  <c:v>654.4</c:v>
                </c:pt>
                <c:pt idx="5">
                  <c:v>655.2</c:v>
                </c:pt>
                <c:pt idx="6">
                  <c:v>655.8</c:v>
                </c:pt>
                <c:pt idx="7">
                  <c:v>655.8</c:v>
                </c:pt>
                <c:pt idx="8">
                  <c:v>656.3</c:v>
                </c:pt>
                <c:pt idx="9">
                  <c:v>656</c:v>
                </c:pt>
                <c:pt idx="10">
                  <c:v>656</c:v>
                </c:pt>
                <c:pt idx="11">
                  <c:v>656.22</c:v>
                </c:pt>
                <c:pt idx="12">
                  <c:v>656.4</c:v>
                </c:pt>
                <c:pt idx="13">
                  <c:v>656.6</c:v>
                </c:pt>
              </c:numCache>
            </c:numRef>
          </c:yVal>
          <c:smooth val="0"/>
        </c:ser>
        <c:ser>
          <c:idx val="8"/>
          <c:order val="8"/>
          <c:tx>
            <c:v>2007 Handrail Profile</c:v>
          </c:tx>
          <c:spPr>
            <a:ln w="3175">
              <a:solidFill>
                <a:srgbClr val="3399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'XS Data'!$N$3:$N$12</c:f>
              <c:numCache>
                <c:ptCount val="10"/>
                <c:pt idx="0">
                  <c:v>57359</c:v>
                </c:pt>
                <c:pt idx="1">
                  <c:v>57357</c:v>
                </c:pt>
                <c:pt idx="2">
                  <c:v>57355</c:v>
                </c:pt>
                <c:pt idx="3">
                  <c:v>57353</c:v>
                </c:pt>
                <c:pt idx="4">
                  <c:v>57351</c:v>
                </c:pt>
                <c:pt idx="5">
                  <c:v>57349</c:v>
                </c:pt>
                <c:pt idx="6">
                  <c:v>57347</c:v>
                </c:pt>
                <c:pt idx="7">
                  <c:v>57345</c:v>
                </c:pt>
                <c:pt idx="8">
                  <c:v>57343</c:v>
                </c:pt>
                <c:pt idx="9">
                  <c:v>57341</c:v>
                </c:pt>
              </c:numCache>
            </c:numRef>
          </c:xVal>
          <c:yVal>
            <c:numRef>
              <c:f>'XS Data'!$O$3:$O$12</c:f>
              <c:numCache>
                <c:ptCount val="10"/>
                <c:pt idx="0">
                  <c:v>656.7720480000002</c:v>
                </c:pt>
                <c:pt idx="1">
                  <c:v>655.503048</c:v>
                </c:pt>
                <c:pt idx="2">
                  <c:v>654.334048</c:v>
                </c:pt>
                <c:pt idx="3">
                  <c:v>653.9650480000001</c:v>
                </c:pt>
                <c:pt idx="4">
                  <c:v>654.3960480000001</c:v>
                </c:pt>
                <c:pt idx="5">
                  <c:v>655.0270480000001</c:v>
                </c:pt>
                <c:pt idx="6">
                  <c:v>655.758048</c:v>
                </c:pt>
                <c:pt idx="7">
                  <c:v>656.0890480000002</c:v>
                </c:pt>
                <c:pt idx="8">
                  <c:v>656.320048</c:v>
                </c:pt>
                <c:pt idx="9">
                  <c:v>656.5510480000002</c:v>
                </c:pt>
              </c:numCache>
            </c:numRef>
          </c:yVal>
          <c:smooth val="0"/>
        </c:ser>
        <c:axId val="7472691"/>
        <c:axId val="145356"/>
      </c:scatterChart>
      <c:valAx>
        <c:axId val="7472691"/>
        <c:scaling>
          <c:orientation val="minMax"/>
          <c:max val="57400"/>
          <c:min val="57280"/>
        </c:scaling>
        <c:axPos val="b"/>
        <c:majorGridlines/>
        <c:delete val="0"/>
        <c:numFmt formatCode="General" sourceLinked="1"/>
        <c:majorTickMark val="out"/>
        <c:minorTickMark val="none"/>
        <c:tickLblPos val="nextTo"/>
        <c:crossAx val="145356"/>
        <c:crosses val="autoZero"/>
        <c:crossBetween val="midCat"/>
        <c:dispUnits/>
      </c:valAx>
      <c:valAx>
        <c:axId val="145356"/>
        <c:scaling>
          <c:orientation val="minMax"/>
          <c:max val="693.4"/>
          <c:min val="620"/>
        </c:scaling>
        <c:axPos val="l"/>
        <c:majorGridlines/>
        <c:delete val="0"/>
        <c:numFmt formatCode="General" sourceLinked="1"/>
        <c:majorTickMark val="out"/>
        <c:minorTickMark val="none"/>
        <c:tickLblPos val="nextTo"/>
        <c:crossAx val="7472691"/>
        <c:crosses val="autoZero"/>
        <c:crossBetween val="midCat"/>
        <c:dispUnits/>
      </c:valAx>
      <c:spPr>
        <a:noFill/>
        <a:ln w="25400">
          <a:solidFill/>
        </a:ln>
      </c:spPr>
    </c:plotArea>
    <c:legend>
      <c:legendPos val="r"/>
      <c:legendEntry>
        <c:idx val="3"/>
        <c:delete val="1"/>
      </c:legendEntry>
      <c:legendEntry>
        <c:idx val="4"/>
        <c:delete val="1"/>
      </c:legendEntry>
      <c:legendEntry>
        <c:idx val="5"/>
        <c:delete val="1"/>
      </c:legendEntry>
      <c:legendEntry>
        <c:idx val="6"/>
        <c:delete val="1"/>
      </c:legendEntry>
      <c:layout>
        <c:manualLayout>
          <c:xMode val="edge"/>
          <c:yMode val="edge"/>
          <c:x val="0.68575"/>
          <c:y val="0.554"/>
          <c:w val="0.2505"/>
          <c:h val="0.22025"/>
        </c:manualLayout>
      </c:layout>
      <c:overlay val="0"/>
    </c:legend>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4"/>
  <sheetViews>
    <sheetView workbookViewId="0" zoomScale="200"/>
  </sheetViews>
  <pageMargins left="0.5" right="0.5" top="0.5" bottom="0.5" header="0.5" footer="0.5"/>
  <pageSetup horizontalDpi="600" verticalDpi="600" orientation="landscape" paperSize="17"/>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34475" cy="6848475"/>
    <xdr:graphicFrame>
      <xdr:nvGraphicFramePr>
        <xdr:cNvPr id="1" name="Shape 1025"/>
        <xdr:cNvGraphicFramePr/>
      </xdr:nvGraphicFramePr>
      <xdr:xfrm>
        <a:off x="0" y="0"/>
        <a:ext cx="9134475" cy="6848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42"/>
  <dimension ref="B3:B16"/>
  <sheetViews>
    <sheetView workbookViewId="0" topLeftCell="A1">
      <selection activeCell="B11" sqref="B11"/>
    </sheetView>
  </sheetViews>
  <sheetFormatPr defaultColWidth="9.140625" defaultRowHeight="12.75"/>
  <cols>
    <col min="2" max="2" width="93.57421875" style="0" customWidth="1"/>
  </cols>
  <sheetData>
    <row r="3" ht="26.25">
      <c r="B3" s="13" t="s">
        <v>24</v>
      </c>
    </row>
    <row r="5" ht="18">
      <c r="B5" s="14" t="s">
        <v>23</v>
      </c>
    </row>
    <row r="7" s="16" customFormat="1" ht="178.5">
      <c r="B7" s="15" t="s">
        <v>25</v>
      </c>
    </row>
    <row r="11" ht="12.75">
      <c r="B11" s="17"/>
    </row>
    <row r="12" ht="12.75">
      <c r="B12" s="17"/>
    </row>
    <row r="13" ht="12.75">
      <c r="B13" s="17"/>
    </row>
    <row r="14" ht="12.75">
      <c r="B14" s="17"/>
    </row>
    <row r="15" ht="12.75">
      <c r="B15" s="17"/>
    </row>
    <row r="16" ht="12.75">
      <c r="B16" s="17"/>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S18"/>
  <sheetViews>
    <sheetView tabSelected="1" workbookViewId="0" topLeftCell="A1">
      <selection activeCell="E15" sqref="E15"/>
    </sheetView>
  </sheetViews>
  <sheetFormatPr defaultColWidth="9.140625" defaultRowHeight="12.75"/>
  <cols>
    <col min="1" max="1" width="32.8515625" style="2" customWidth="1"/>
    <col min="2" max="2" width="16.00390625" style="2" customWidth="1"/>
    <col min="3" max="3" width="13.00390625" style="2" bestFit="1" customWidth="1"/>
    <col min="4" max="4" width="12.00390625" style="2" customWidth="1"/>
    <col min="5" max="5" width="50.421875" style="2" customWidth="1"/>
    <col min="6" max="6" width="15.00390625" style="2" customWidth="1"/>
    <col min="7" max="7" width="9.8515625" style="2" bestFit="1" customWidth="1"/>
    <col min="8" max="8" width="9.140625" style="2" customWidth="1"/>
    <col min="9" max="9" width="16.421875" style="2" customWidth="1"/>
    <col min="10" max="10" width="9.8515625" style="2" bestFit="1" customWidth="1"/>
    <col min="11" max="11" width="47.7109375" style="2" customWidth="1"/>
    <col min="12" max="12" width="9.140625" style="2" customWidth="1"/>
    <col min="13" max="13" width="12.57421875" style="2" customWidth="1"/>
    <col min="14" max="14" width="16.8515625" style="2" customWidth="1"/>
    <col min="15" max="15" width="13.28125" style="2" customWidth="1"/>
    <col min="16" max="16" width="14.28125" style="2" customWidth="1"/>
    <col min="17" max="16384" width="9.140625" style="2" customWidth="1"/>
  </cols>
  <sheetData>
    <row r="1" spans="6:7" ht="18">
      <c r="F1" s="9" t="s">
        <v>29</v>
      </c>
      <c r="G1" s="9"/>
    </row>
    <row r="2" spans="1:7" ht="18">
      <c r="A2" s="3"/>
      <c r="B2" s="3" t="s">
        <v>3</v>
      </c>
      <c r="C2" s="3" t="s">
        <v>4</v>
      </c>
      <c r="F2" s="9" t="s">
        <v>6</v>
      </c>
      <c r="G2" s="9" t="s">
        <v>7</v>
      </c>
    </row>
    <row r="3" spans="1:19" ht="18">
      <c r="A3" s="3" t="s">
        <v>2</v>
      </c>
      <c r="B3" s="5">
        <v>57310</v>
      </c>
      <c r="C3" s="8">
        <f>O3+(B3-N3)/(N4-N3)*(O4-O3)</f>
        <v>663.693</v>
      </c>
      <c r="F3" s="2">
        <f>B3</f>
        <v>57310</v>
      </c>
      <c r="G3" s="2">
        <f>C3</f>
        <v>663.693</v>
      </c>
      <c r="M3" s="2">
        <f>MATCH(B3,Gradeline!B3:B309,1)</f>
        <v>67</v>
      </c>
      <c r="N3" s="2">
        <f ca="1">OFFSET(Gradeline!B2,'Bridge Data'!M3,0)</f>
        <v>57296</v>
      </c>
      <c r="O3" s="2">
        <f ca="1">OFFSET(Gradeline!B2,'Bridge Data'!M3,1)</f>
        <v>663.91</v>
      </c>
      <c r="Q3" s="2">
        <f>MATCH(B4,Gradeline!B3:B309,1)</f>
        <v>71</v>
      </c>
      <c r="R3" s="2">
        <f ca="1">OFFSET(Gradeline!B2,'Bridge Data'!Q3,0)</f>
        <v>57377</v>
      </c>
      <c r="S3" s="2">
        <f ca="1">OFFSET(Gradeline!B2,'Bridge Data'!Q3,1)</f>
        <v>662.66</v>
      </c>
    </row>
    <row r="4" spans="1:19" ht="18">
      <c r="A4" s="3" t="s">
        <v>5</v>
      </c>
      <c r="B4" s="5">
        <v>57385</v>
      </c>
      <c r="C4" s="8">
        <f>S3+(B4-R3)/(R4-R3)*(S4-S3)</f>
        <v>662.552</v>
      </c>
      <c r="F4" s="2">
        <f>F3+M7*(C3-B6)</f>
        <v>57326.63878046236</v>
      </c>
      <c r="G4" s="2">
        <f>B6</f>
        <v>655.5</v>
      </c>
      <c r="N4" s="2">
        <f ca="1">OFFSET(Gradeline!B2,'Bridge Data'!M3+1,0)</f>
        <v>57316</v>
      </c>
      <c r="O4" s="2">
        <f ca="1">OFFSET(Gradeline!B2,'Bridge Data'!M3+1,1)</f>
        <v>663.6</v>
      </c>
      <c r="R4" s="2">
        <f ca="1">OFFSET(Gradeline!B2,'Bridge Data'!Q3+1,0)</f>
        <v>57397</v>
      </c>
      <c r="S4" s="2">
        <f ca="1">OFFSET(Gradeline!B2,'Bridge Data'!Q3+1,1)</f>
        <v>662.39</v>
      </c>
    </row>
    <row r="5" spans="1:7" ht="18">
      <c r="A5" s="3"/>
      <c r="B5" s="4"/>
      <c r="C5" s="4"/>
      <c r="F5" s="2">
        <f>B4-M8*(C4-B6)</f>
        <v>57370.67842306596</v>
      </c>
      <c r="G5" s="2">
        <f>G4</f>
        <v>655.5</v>
      </c>
    </row>
    <row r="6" spans="1:14" ht="18">
      <c r="A6" s="3" t="s">
        <v>18</v>
      </c>
      <c r="B6" s="4">
        <v>655.5</v>
      </c>
      <c r="C6" s="4"/>
      <c r="F6" s="2">
        <f>B4</f>
        <v>57385</v>
      </c>
      <c r="G6" s="2">
        <f>C4</f>
        <v>662.552</v>
      </c>
      <c r="M6" s="2" t="s">
        <v>30</v>
      </c>
      <c r="N6" s="2" t="s">
        <v>33</v>
      </c>
    </row>
    <row r="7" spans="1:14" ht="18">
      <c r="A7" s="3" t="s">
        <v>19</v>
      </c>
      <c r="B7" s="4">
        <v>2</v>
      </c>
      <c r="L7" s="2" t="s">
        <v>31</v>
      </c>
      <c r="M7" s="10">
        <f>B7/COS(PI()/180*$B$9)</f>
        <v>2.0308532237714902</v>
      </c>
      <c r="N7" s="11">
        <f>((M7^2+1)*B11)^0.5</f>
        <v>2.0247201913356925</v>
      </c>
    </row>
    <row r="8" spans="1:14" ht="18">
      <c r="A8" s="3" t="s">
        <v>20</v>
      </c>
      <c r="B8" s="4">
        <v>2</v>
      </c>
      <c r="F8" s="2" t="s">
        <v>12</v>
      </c>
      <c r="I8" s="2" t="s">
        <v>13</v>
      </c>
      <c r="L8" s="2" t="s">
        <v>32</v>
      </c>
      <c r="M8" s="10">
        <f>B8/COS(PI()/180*$B$9)</f>
        <v>2.0308532237714902</v>
      </c>
      <c r="N8" s="11">
        <f>((M8^2+1)*B11)^0.5</f>
        <v>2.0247201913356925</v>
      </c>
    </row>
    <row r="9" spans="1:13" ht="18">
      <c r="A9" s="6" t="s">
        <v>16</v>
      </c>
      <c r="B9" s="7">
        <v>10</v>
      </c>
      <c r="F9" s="2" t="s">
        <v>6</v>
      </c>
      <c r="G9" s="2" t="s">
        <v>7</v>
      </c>
      <c r="I9" s="2" t="s">
        <v>6</v>
      </c>
      <c r="J9" s="2" t="s">
        <v>7</v>
      </c>
      <c r="M9" s="10"/>
    </row>
    <row r="10" spans="6:10" ht="18">
      <c r="F10" s="12">
        <f>B3+M7*(C3-B12)</f>
        <v>57319.53079417916</v>
      </c>
      <c r="G10" s="12">
        <f>B12</f>
        <v>659</v>
      </c>
      <c r="I10" s="12">
        <f>B4-M8*(C4-B12)</f>
        <v>57377.786409349166</v>
      </c>
      <c r="J10" s="12">
        <f>B12</f>
        <v>659</v>
      </c>
    </row>
    <row r="11" spans="1:13" ht="18">
      <c r="A11" s="6" t="s">
        <v>14</v>
      </c>
      <c r="B11" s="7">
        <v>0.8</v>
      </c>
      <c r="F11" s="12">
        <f>F10+M7*(B12-B13)</f>
        <v>57328.26346304138</v>
      </c>
      <c r="G11" s="12">
        <f>B13</f>
        <v>654.7</v>
      </c>
      <c r="I11" s="12">
        <f>I10-M8*(B12-B13)</f>
        <v>57369.05374048695</v>
      </c>
      <c r="J11" s="12">
        <f>B13</f>
        <v>654.7</v>
      </c>
      <c r="M11" s="10"/>
    </row>
    <row r="12" spans="1:13" ht="18">
      <c r="A12" s="6" t="s">
        <v>17</v>
      </c>
      <c r="B12" s="7">
        <v>659</v>
      </c>
      <c r="F12" s="12">
        <f>F11+M14</f>
        <v>57332.325169488926</v>
      </c>
      <c r="G12" s="12">
        <f>G11</f>
        <v>654.7</v>
      </c>
      <c r="I12" s="12">
        <f>I11-M14</f>
        <v>57364.9920340394</v>
      </c>
      <c r="J12" s="12">
        <f>J11</f>
        <v>654.7</v>
      </c>
      <c r="M12" s="10"/>
    </row>
    <row r="13" spans="1:13" ht="18">
      <c r="A13" s="6" t="s">
        <v>21</v>
      </c>
      <c r="B13" s="7">
        <v>654.7</v>
      </c>
      <c r="F13" s="12">
        <f>F12-2/COS(PI()/180*B9)*B11</f>
        <v>57330.70048690991</v>
      </c>
      <c r="G13" s="12">
        <f>G12+2*B11</f>
        <v>656.3000000000001</v>
      </c>
      <c r="I13" s="12">
        <f>I12+2/COS(PI()/180*B9)*B11</f>
        <v>57366.61671661842</v>
      </c>
      <c r="J13" s="12">
        <f>J12+2*B11</f>
        <v>656.3000000000001</v>
      </c>
      <c r="M13" s="2" t="s">
        <v>34</v>
      </c>
    </row>
    <row r="14" spans="1:13" ht="18">
      <c r="A14" s="6" t="s">
        <v>15</v>
      </c>
      <c r="B14" s="7">
        <v>4</v>
      </c>
      <c r="F14" s="12">
        <f>B3+M7*(C3-B13-2*B11)+N7</f>
        <v>57327.03881807468</v>
      </c>
      <c r="G14" s="12">
        <f>G13</f>
        <v>656.3000000000001</v>
      </c>
      <c r="I14" s="12">
        <f>B4-M8*(C4-B13-2*B11)-N8</f>
        <v>57370.27838545365</v>
      </c>
      <c r="J14" s="12">
        <f>J13</f>
        <v>656.3000000000001</v>
      </c>
      <c r="M14" s="10">
        <f>B14/COS(PI()/180*$B$9)</f>
        <v>4.0617064475429805</v>
      </c>
    </row>
    <row r="15" spans="6:10" ht="18">
      <c r="F15" s="12">
        <f>B3+M7*(C3-B12)+N7</f>
        <v>57321.5555143705</v>
      </c>
      <c r="G15" s="12">
        <f>G10</f>
        <v>659</v>
      </c>
      <c r="I15" s="12">
        <f>B4-M8*(C4-B12)-N8</f>
        <v>57375.76168915783</v>
      </c>
      <c r="J15" s="12">
        <f>J10</f>
        <v>659</v>
      </c>
    </row>
    <row r="16" spans="2:10" ht="18">
      <c r="B16" s="6" t="s">
        <v>27</v>
      </c>
      <c r="C16" s="6" t="s">
        <v>16</v>
      </c>
      <c r="F16" s="12">
        <f>F10</f>
        <v>57319.53079417916</v>
      </c>
      <c r="G16" s="12">
        <f>G10</f>
        <v>659</v>
      </c>
      <c r="I16" s="12">
        <f>I10</f>
        <v>57377.786409349166</v>
      </c>
      <c r="J16" s="12">
        <f>J10</f>
        <v>659</v>
      </c>
    </row>
    <row r="17" spans="1:3" ht="18">
      <c r="A17" s="6" t="s">
        <v>26</v>
      </c>
      <c r="B17" s="8">
        <f>C17*COS(PI()/180*B9)</f>
        <v>73.8605814759156</v>
      </c>
      <c r="C17" s="8">
        <f>ABS(B4-B3)</f>
        <v>75</v>
      </c>
    </row>
    <row r="18" spans="1:3" ht="18">
      <c r="A18" s="6" t="s">
        <v>28</v>
      </c>
      <c r="B18" s="8">
        <f>C18*COS(PI()/180*B9)</f>
        <v>43.37058147591425</v>
      </c>
      <c r="C18" s="8">
        <f>ABS(F5-F4)</f>
        <v>44.03964260360226</v>
      </c>
    </row>
  </sheetData>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4"/>
  <dimension ref="B1:O23"/>
  <sheetViews>
    <sheetView workbookViewId="0" topLeftCell="A1">
      <selection activeCell="H4" sqref="H4"/>
    </sheetView>
  </sheetViews>
  <sheetFormatPr defaultColWidth="9.140625" defaultRowHeight="12.75"/>
  <sheetData>
    <row r="1" spans="2:14" s="1" customFormat="1" ht="12.75">
      <c r="B1" s="1" t="s">
        <v>8</v>
      </c>
      <c r="E1" s="1" t="s">
        <v>0</v>
      </c>
      <c r="H1" s="1" t="s">
        <v>1</v>
      </c>
      <c r="K1" s="1" t="s">
        <v>10</v>
      </c>
      <c r="N1" s="1" t="s">
        <v>11</v>
      </c>
    </row>
    <row r="2" spans="2:9" s="1" customFormat="1" ht="12.75">
      <c r="B2" s="1" t="s">
        <v>6</v>
      </c>
      <c r="C2" s="1" t="s">
        <v>9</v>
      </c>
      <c r="E2" s="1" t="s">
        <v>6</v>
      </c>
      <c r="F2" s="1" t="s">
        <v>9</v>
      </c>
      <c r="H2" s="1" t="s">
        <v>6</v>
      </c>
      <c r="I2" s="1" t="s">
        <v>9</v>
      </c>
    </row>
    <row r="3" spans="2:15" ht="12.75">
      <c r="B3">
        <v>57292.3861978125</v>
      </c>
      <c r="C3">
        <v>658.5487384905662</v>
      </c>
      <c r="E3">
        <v>57292.3861978125</v>
      </c>
      <c r="F3">
        <v>658.9621354716982</v>
      </c>
      <c r="H3">
        <v>57292.54889671875</v>
      </c>
      <c r="I3">
        <v>658.4660590943396</v>
      </c>
      <c r="K3">
        <v>57358</v>
      </c>
      <c r="L3">
        <v>656.22</v>
      </c>
      <c r="N3">
        <v>57359</v>
      </c>
      <c r="O3">
        <v>656.7720480000002</v>
      </c>
    </row>
    <row r="4" spans="2:15" ht="12.75">
      <c r="B4">
        <v>57297.10446609375</v>
      </c>
      <c r="C4">
        <v>658.3833796981132</v>
      </c>
      <c r="E4">
        <v>57297.34851445312</v>
      </c>
      <c r="F4">
        <v>658.7967766792453</v>
      </c>
      <c r="H4">
        <v>57299.5449496875</v>
      </c>
      <c r="I4">
        <v>658.6314178867925</v>
      </c>
      <c r="K4">
        <v>57357.5</v>
      </c>
      <c r="L4">
        <v>655.8</v>
      </c>
      <c r="N4">
        <v>57357</v>
      </c>
      <c r="O4">
        <v>655.503048</v>
      </c>
    </row>
    <row r="5" spans="2:15" ht="12.75">
      <c r="B5">
        <v>57303.77512125</v>
      </c>
      <c r="C5">
        <v>658.5487384905662</v>
      </c>
      <c r="E5">
        <v>57301.09058929687</v>
      </c>
      <c r="F5">
        <v>656.6471123773586</v>
      </c>
      <c r="H5">
        <v>57307.11044882813</v>
      </c>
      <c r="I5">
        <v>658.5487384905662</v>
      </c>
      <c r="K5">
        <v>57357</v>
      </c>
      <c r="L5">
        <v>655.6</v>
      </c>
      <c r="N5">
        <v>57355</v>
      </c>
      <c r="O5">
        <v>654.334048</v>
      </c>
    </row>
    <row r="6" spans="2:15" ht="12.75">
      <c r="B6">
        <v>57311.2592709375</v>
      </c>
      <c r="C6">
        <v>658.4660590943396</v>
      </c>
      <c r="E6">
        <v>57307.51719609375</v>
      </c>
      <c r="F6">
        <v>655.5722802264152</v>
      </c>
      <c r="H6">
        <v>57309.87633023437</v>
      </c>
      <c r="I6">
        <v>656.8124711698114</v>
      </c>
      <c r="K6">
        <v>57355</v>
      </c>
      <c r="L6">
        <v>654.65</v>
      </c>
      <c r="N6">
        <v>57353</v>
      </c>
      <c r="O6">
        <v>653.9650480000001</v>
      </c>
    </row>
    <row r="7" spans="2:15" ht="12.75">
      <c r="B7">
        <v>57317.92992609375</v>
      </c>
      <c r="C7">
        <v>658.4660590943396</v>
      </c>
      <c r="E7">
        <v>57315.57079195313</v>
      </c>
      <c r="F7">
        <v>655.737639018868</v>
      </c>
      <c r="H7">
        <v>57319.39421625</v>
      </c>
      <c r="I7">
        <v>656.0683566037736</v>
      </c>
      <c r="K7">
        <v>57352</v>
      </c>
      <c r="L7">
        <v>654.4</v>
      </c>
      <c r="N7">
        <v>57351</v>
      </c>
      <c r="O7">
        <v>654.3960480000001</v>
      </c>
    </row>
    <row r="8" spans="2:15" ht="12.75">
      <c r="B8">
        <v>57321.6720009375</v>
      </c>
      <c r="C8">
        <v>658.714097283019</v>
      </c>
      <c r="E8">
        <v>57320.6958075</v>
      </c>
      <c r="F8">
        <v>655.9029978113209</v>
      </c>
      <c r="H8">
        <v>57329.237500078125</v>
      </c>
      <c r="I8">
        <v>656.0683566037736</v>
      </c>
      <c r="K8">
        <v>57350</v>
      </c>
      <c r="L8">
        <v>655.2</v>
      </c>
      <c r="N8">
        <v>57349</v>
      </c>
      <c r="O8">
        <v>655.0270480000001</v>
      </c>
    </row>
    <row r="9" spans="2:15" ht="12.75">
      <c r="B9">
        <v>57328.912102265625</v>
      </c>
      <c r="C9">
        <v>655.8203184150943</v>
      </c>
      <c r="E9">
        <v>57326.63431757812</v>
      </c>
      <c r="F9">
        <v>656.5644329811322</v>
      </c>
      <c r="H9">
        <v>57335.42005851563</v>
      </c>
      <c r="I9">
        <v>656.7297917735849</v>
      </c>
      <c r="K9">
        <v>57345</v>
      </c>
      <c r="L9">
        <v>655.8</v>
      </c>
      <c r="N9">
        <v>57347</v>
      </c>
      <c r="O9">
        <v>655.758048</v>
      </c>
    </row>
    <row r="10" spans="2:15" ht="12.75">
      <c r="B10">
        <v>57336.3149025</v>
      </c>
      <c r="C10">
        <v>655.737639018868</v>
      </c>
      <c r="E10">
        <v>57335.82680578125</v>
      </c>
      <c r="F10">
        <v>657.143188754717</v>
      </c>
      <c r="H10">
        <v>57345.7514390625</v>
      </c>
      <c r="I10">
        <v>656.8124711698114</v>
      </c>
      <c r="K10">
        <v>57341</v>
      </c>
      <c r="L10">
        <v>655.8</v>
      </c>
      <c r="N10">
        <v>57345</v>
      </c>
      <c r="O10">
        <v>656.0890480000002</v>
      </c>
    </row>
    <row r="11" spans="2:15" ht="12.75">
      <c r="B11">
        <v>57346.483584140624</v>
      </c>
      <c r="C11">
        <v>655.9856772075473</v>
      </c>
      <c r="E11">
        <v>57346.97168085937</v>
      </c>
      <c r="F11">
        <v>657.4739063396228</v>
      </c>
      <c r="H11">
        <v>57353.805034921876</v>
      </c>
      <c r="I11">
        <v>656.8124711698114</v>
      </c>
      <c r="K11">
        <v>57339</v>
      </c>
      <c r="L11">
        <v>656.3</v>
      </c>
      <c r="N11">
        <v>57343</v>
      </c>
      <c r="O11">
        <v>656.320048</v>
      </c>
    </row>
    <row r="12" spans="2:15" ht="12.75">
      <c r="B12">
        <v>57355.35067453125</v>
      </c>
      <c r="C12">
        <v>656.3990741886793</v>
      </c>
      <c r="E12">
        <v>57353.31693820313</v>
      </c>
      <c r="F12">
        <v>657.5565857358491</v>
      </c>
      <c r="H12">
        <v>57356.8149646875</v>
      </c>
      <c r="I12">
        <v>656.8124711698114</v>
      </c>
      <c r="K12">
        <v>57336</v>
      </c>
      <c r="L12">
        <v>656</v>
      </c>
      <c r="N12">
        <v>57341</v>
      </c>
      <c r="O12">
        <v>656.5510480000002</v>
      </c>
    </row>
    <row r="13" spans="2:12" ht="12.75">
      <c r="B13">
        <v>57360.55703953125</v>
      </c>
      <c r="C13">
        <v>656.5644329811322</v>
      </c>
      <c r="E13">
        <v>57356.1641690625</v>
      </c>
      <c r="F13">
        <v>658.0526621132077</v>
      </c>
      <c r="H13">
        <v>57359.4181471875</v>
      </c>
      <c r="I13">
        <v>657.8873033207548</v>
      </c>
      <c r="K13">
        <v>57334.5</v>
      </c>
      <c r="L13">
        <v>656</v>
      </c>
    </row>
    <row r="14" spans="2:12" ht="12.75">
      <c r="B14">
        <v>57365.35665726563</v>
      </c>
      <c r="C14">
        <v>656.8124711698114</v>
      </c>
      <c r="E14">
        <v>57363.64831875</v>
      </c>
      <c r="F14">
        <v>657.8046239245283</v>
      </c>
      <c r="H14">
        <v>57368.77333429687</v>
      </c>
      <c r="I14">
        <v>657.8873033207548</v>
      </c>
      <c r="K14">
        <v>57333</v>
      </c>
      <c r="L14">
        <v>656.22</v>
      </c>
    </row>
    <row r="15" spans="2:12" ht="12.75">
      <c r="B15">
        <v>57369.74952773438</v>
      </c>
      <c r="C15">
        <v>657.2258681509435</v>
      </c>
      <c r="E15">
        <v>57370.4816728125</v>
      </c>
      <c r="F15">
        <v>657.8046239245283</v>
      </c>
      <c r="H15">
        <v>57375.36264</v>
      </c>
      <c r="I15">
        <v>657.5565857358491</v>
      </c>
      <c r="K15">
        <v>57330</v>
      </c>
      <c r="L15">
        <v>656.4</v>
      </c>
    </row>
    <row r="16" spans="2:12" ht="12.75">
      <c r="B16">
        <v>57372.108661875</v>
      </c>
      <c r="C16">
        <v>657.2258681509435</v>
      </c>
      <c r="E16">
        <v>57374.955892734375</v>
      </c>
      <c r="F16">
        <v>657.721944528302</v>
      </c>
      <c r="H16">
        <v>57378.2912203125</v>
      </c>
      <c r="I16">
        <v>657.3085475471698</v>
      </c>
      <c r="K16">
        <v>57328.5</v>
      </c>
      <c r="L16">
        <v>656.6</v>
      </c>
    </row>
    <row r="17" spans="2:9" ht="12.75">
      <c r="B17">
        <v>57373.81700039063</v>
      </c>
      <c r="C17">
        <v>656.8124711698114</v>
      </c>
      <c r="E17">
        <v>57378.37256976563</v>
      </c>
      <c r="F17">
        <v>658.6314178867925</v>
      </c>
      <c r="H17">
        <v>57384.22973039062</v>
      </c>
      <c r="I17">
        <v>657.8873033207548</v>
      </c>
    </row>
    <row r="18" spans="2:9" ht="12.75">
      <c r="B18">
        <v>57378.37256976563</v>
      </c>
      <c r="C18">
        <v>657.6392651320756</v>
      </c>
      <c r="E18">
        <v>57386.50751507813</v>
      </c>
      <c r="F18">
        <v>658.6314178867925</v>
      </c>
      <c r="H18">
        <v>57391.14443390625</v>
      </c>
      <c r="I18">
        <v>657.8873033207548</v>
      </c>
    </row>
    <row r="19" spans="2:9" ht="12.75">
      <c r="B19">
        <v>57382.928139140626</v>
      </c>
      <c r="C19">
        <v>658.6314178867925</v>
      </c>
      <c r="E19">
        <v>57395.8627021875</v>
      </c>
      <c r="F19">
        <v>658.2180209056604</v>
      </c>
      <c r="H19">
        <v>57394.39841203125</v>
      </c>
      <c r="I19">
        <v>657.9699827169811</v>
      </c>
    </row>
    <row r="20" spans="2:8" ht="12.75">
      <c r="B20">
        <v>57383.66028421875</v>
      </c>
      <c r="C20">
        <v>661.0291203773585</v>
      </c>
    </row>
    <row r="21" spans="2:8" ht="12.75">
      <c r="B21">
        <v>57388.3785525</v>
      </c>
      <c r="C21">
        <v>660.8637615849058</v>
      </c>
    </row>
    <row r="22" spans="2:8" ht="12.75">
      <c r="B22">
        <v>57393.9103153125</v>
      </c>
      <c r="C22">
        <v>660.3676852075472</v>
      </c>
    </row>
    <row r="23" spans="2:8" ht="12.75">
      <c r="B23">
        <v>57395.944051640625</v>
      </c>
      <c r="C23">
        <v>660.3676852075472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B1:C171"/>
  <sheetViews>
    <sheetView workbookViewId="0" topLeftCell="A1">
      <selection activeCell="H27" sqref="H27"/>
    </sheetView>
  </sheetViews>
  <sheetFormatPr defaultColWidth="9.140625" defaultRowHeight="12.75"/>
  <sheetData>
    <row r="1" ht="12.75">
      <c r="B1" s="1" t="s">
        <v>22</v>
      </c>
    </row>
    <row r="2" spans="2:3" ht="12.75">
      <c r="B2" s="1" t="s">
        <v>6</v>
      </c>
      <c r="C2" s="1" t="s">
        <v>9</v>
      </c>
    </row>
    <row r="3" spans="2:3" ht="12.75">
      <c r="B3">
        <v>55977</v>
      </c>
      <c r="C3">
        <v>696.01</v>
      </c>
    </row>
    <row r="4" spans="2:3" ht="12.75">
      <c r="B4">
        <v>55997</v>
      </c>
      <c r="C4">
        <v>695.88</v>
      </c>
    </row>
    <row r="5" spans="2:3" ht="12.75">
      <c r="B5">
        <v>56017</v>
      </c>
      <c r="C5">
        <v>695.78</v>
      </c>
    </row>
    <row r="6" spans="2:3" ht="12.75">
      <c r="B6">
        <v>56038</v>
      </c>
      <c r="C6">
        <v>695.66</v>
      </c>
    </row>
    <row r="7" spans="2:3" ht="12.75">
      <c r="B7">
        <v>56057</v>
      </c>
      <c r="C7">
        <v>695.48</v>
      </c>
    </row>
    <row r="8" spans="2:3" ht="12.75">
      <c r="B8">
        <v>56077</v>
      </c>
      <c r="C8">
        <v>695.34</v>
      </c>
    </row>
    <row r="9" spans="2:3" ht="12.75">
      <c r="B9">
        <v>56096</v>
      </c>
      <c r="C9">
        <v>695.17</v>
      </c>
    </row>
    <row r="10" spans="2:3" ht="12.75">
      <c r="B10">
        <v>56116</v>
      </c>
      <c r="C10">
        <v>694.97</v>
      </c>
    </row>
    <row r="11" spans="2:3" ht="12.75">
      <c r="B11">
        <v>56137</v>
      </c>
      <c r="C11">
        <v>694.74</v>
      </c>
    </row>
    <row r="12" spans="2:3" ht="12.75">
      <c r="B12">
        <v>56157</v>
      </c>
      <c r="C12">
        <v>694.52</v>
      </c>
    </row>
    <row r="13" spans="2:3" ht="12.75">
      <c r="B13">
        <v>56176</v>
      </c>
      <c r="C13">
        <v>694.36</v>
      </c>
    </row>
    <row r="14" spans="2:3" ht="12.75">
      <c r="B14">
        <v>56196</v>
      </c>
      <c r="C14">
        <v>694.18</v>
      </c>
    </row>
    <row r="15" spans="2:3" ht="12.75">
      <c r="B15">
        <v>56217</v>
      </c>
      <c r="C15">
        <v>694.01</v>
      </c>
    </row>
    <row r="16" spans="2:3" ht="12.75">
      <c r="B16">
        <v>56236</v>
      </c>
      <c r="C16">
        <v>693.86</v>
      </c>
    </row>
    <row r="17" spans="2:3" ht="12.75">
      <c r="B17">
        <v>56257</v>
      </c>
      <c r="C17">
        <v>693.66</v>
      </c>
    </row>
    <row r="18" spans="2:3" ht="12.75">
      <c r="B18">
        <v>56276</v>
      </c>
      <c r="C18">
        <v>693.51</v>
      </c>
    </row>
    <row r="19" spans="2:3" ht="12.75">
      <c r="B19">
        <v>56296</v>
      </c>
      <c r="C19">
        <v>693.37</v>
      </c>
    </row>
    <row r="20" spans="2:3" ht="12.75">
      <c r="B20">
        <v>56317</v>
      </c>
      <c r="C20">
        <v>693.21</v>
      </c>
    </row>
    <row r="21" spans="2:3" ht="12.75">
      <c r="B21">
        <v>56336</v>
      </c>
      <c r="C21">
        <v>693.06</v>
      </c>
    </row>
    <row r="22" spans="2:3" ht="12.75">
      <c r="B22">
        <v>56356</v>
      </c>
      <c r="C22">
        <v>692.85</v>
      </c>
    </row>
    <row r="23" spans="2:3" ht="12.75">
      <c r="B23">
        <v>56376</v>
      </c>
      <c r="C23">
        <v>692.63</v>
      </c>
    </row>
    <row r="24" spans="2:3" ht="12.75">
      <c r="B24">
        <v>56396</v>
      </c>
      <c r="C24">
        <v>692.43</v>
      </c>
    </row>
    <row r="25" spans="2:3" ht="12.75">
      <c r="B25">
        <v>56416</v>
      </c>
      <c r="C25">
        <v>692.22</v>
      </c>
    </row>
    <row r="26" spans="2:3" ht="12.75">
      <c r="B26">
        <v>56436</v>
      </c>
      <c r="C26">
        <v>691.99</v>
      </c>
    </row>
    <row r="27" spans="2:3" ht="12.75">
      <c r="B27">
        <v>56456</v>
      </c>
      <c r="C27">
        <v>691.7</v>
      </c>
    </row>
    <row r="28" spans="2:3" ht="12.75">
      <c r="B28">
        <v>56476</v>
      </c>
      <c r="C28">
        <v>691.42</v>
      </c>
    </row>
    <row r="29" spans="2:3" ht="12.75">
      <c r="B29">
        <v>56496</v>
      </c>
      <c r="C29">
        <v>691.14</v>
      </c>
    </row>
    <row r="30" spans="2:3" ht="12.75">
      <c r="B30">
        <v>56517</v>
      </c>
      <c r="C30">
        <v>690.86</v>
      </c>
    </row>
    <row r="31" spans="2:3" ht="12.75">
      <c r="B31">
        <v>56536</v>
      </c>
      <c r="C31">
        <v>690.51</v>
      </c>
    </row>
    <row r="32" spans="2:3" ht="12.75">
      <c r="B32">
        <v>56557</v>
      </c>
      <c r="C32">
        <v>690.09</v>
      </c>
    </row>
    <row r="33" spans="2:3" ht="12.75">
      <c r="B33">
        <v>56577</v>
      </c>
      <c r="C33">
        <v>689.62</v>
      </c>
    </row>
    <row r="34" spans="2:3" ht="12.75">
      <c r="B34">
        <v>56596</v>
      </c>
      <c r="C34">
        <v>689.12</v>
      </c>
    </row>
    <row r="35" spans="2:3" ht="12.75">
      <c r="B35">
        <v>56617</v>
      </c>
      <c r="C35">
        <v>688.57</v>
      </c>
    </row>
    <row r="36" spans="2:3" ht="12.75">
      <c r="B36">
        <v>56636</v>
      </c>
      <c r="C36">
        <v>688.01</v>
      </c>
    </row>
    <row r="37" spans="2:3" ht="12.75">
      <c r="B37">
        <v>56656</v>
      </c>
      <c r="C37">
        <v>687.35</v>
      </c>
    </row>
    <row r="38" spans="2:3" ht="12.75">
      <c r="B38">
        <v>56676</v>
      </c>
      <c r="C38">
        <v>686.62</v>
      </c>
    </row>
    <row r="39" spans="2:3" ht="12.75">
      <c r="B39">
        <v>56697</v>
      </c>
      <c r="C39">
        <v>685.89</v>
      </c>
    </row>
    <row r="40" spans="2:3" ht="12.75">
      <c r="B40">
        <v>56717</v>
      </c>
      <c r="C40">
        <v>685.11</v>
      </c>
    </row>
    <row r="41" spans="2:3" ht="12.75">
      <c r="B41">
        <v>56736</v>
      </c>
      <c r="C41">
        <v>684.4</v>
      </c>
    </row>
    <row r="42" spans="2:3" ht="12.75">
      <c r="B42">
        <v>56756</v>
      </c>
      <c r="C42">
        <v>683.68</v>
      </c>
    </row>
    <row r="43" spans="2:3" ht="12.75">
      <c r="B43">
        <v>56776</v>
      </c>
      <c r="C43">
        <v>682.91</v>
      </c>
    </row>
    <row r="44" spans="2:3" ht="12.75">
      <c r="B44">
        <v>56797</v>
      </c>
      <c r="C44">
        <v>682.1</v>
      </c>
    </row>
    <row r="45" spans="2:3" ht="12.75">
      <c r="B45">
        <v>56816</v>
      </c>
      <c r="C45">
        <v>681.36</v>
      </c>
    </row>
    <row r="46" spans="2:3" ht="12.75">
      <c r="B46">
        <v>56836</v>
      </c>
      <c r="C46">
        <v>680.56</v>
      </c>
    </row>
    <row r="47" spans="2:3" ht="12.75">
      <c r="B47">
        <v>56857</v>
      </c>
      <c r="C47">
        <v>679.76</v>
      </c>
    </row>
    <row r="48" spans="2:3" ht="12.75">
      <c r="B48">
        <v>56877</v>
      </c>
      <c r="C48">
        <v>679.01</v>
      </c>
    </row>
    <row r="49" spans="2:3" ht="12.75">
      <c r="B49">
        <v>56897</v>
      </c>
      <c r="C49">
        <v>678.24</v>
      </c>
    </row>
    <row r="50" spans="2:3" ht="12.75">
      <c r="B50">
        <v>56917</v>
      </c>
      <c r="C50">
        <v>677.53</v>
      </c>
    </row>
    <row r="51" spans="2:3" ht="12.75">
      <c r="B51">
        <v>56937</v>
      </c>
      <c r="C51">
        <v>676.77</v>
      </c>
    </row>
    <row r="52" spans="2:3" ht="12.75">
      <c r="B52">
        <v>56957</v>
      </c>
      <c r="C52">
        <v>675.95</v>
      </c>
    </row>
    <row r="53" spans="2:3" ht="12.75">
      <c r="B53">
        <v>56976</v>
      </c>
      <c r="C53">
        <v>675.14</v>
      </c>
    </row>
    <row r="54" spans="2:3" ht="12.75">
      <c r="B54">
        <v>56997</v>
      </c>
      <c r="C54">
        <v>674.35</v>
      </c>
    </row>
    <row r="55" spans="2:3" ht="12.75">
      <c r="B55">
        <v>57016</v>
      </c>
      <c r="C55">
        <v>673.58</v>
      </c>
    </row>
    <row r="56" spans="2:3" ht="12.75">
      <c r="B56">
        <v>57036</v>
      </c>
      <c r="C56">
        <v>672.79</v>
      </c>
    </row>
    <row r="57" spans="2:3" ht="12.75">
      <c r="B57">
        <v>57057</v>
      </c>
      <c r="C57">
        <v>671.93</v>
      </c>
    </row>
    <row r="58" spans="2:3" ht="12.75">
      <c r="B58">
        <v>57077</v>
      </c>
      <c r="C58">
        <v>671</v>
      </c>
    </row>
    <row r="59" spans="2:3" ht="12.75">
      <c r="B59">
        <v>57097</v>
      </c>
      <c r="C59">
        <v>670.22</v>
      </c>
    </row>
    <row r="60" spans="2:3" ht="12.75">
      <c r="B60">
        <v>57117</v>
      </c>
      <c r="C60">
        <v>669.37</v>
      </c>
    </row>
    <row r="61" spans="2:3" ht="12.75">
      <c r="B61">
        <v>57136</v>
      </c>
      <c r="C61">
        <v>668.48</v>
      </c>
    </row>
    <row r="62" spans="2:3" ht="12.75">
      <c r="B62">
        <v>57157</v>
      </c>
      <c r="C62">
        <v>667.58</v>
      </c>
    </row>
    <row r="63" spans="2:3" ht="12.75">
      <c r="B63">
        <v>57177</v>
      </c>
      <c r="C63">
        <v>666.82</v>
      </c>
    </row>
    <row r="64" spans="2:3" ht="12.75">
      <c r="B64">
        <v>57196</v>
      </c>
      <c r="C64">
        <v>666.17</v>
      </c>
    </row>
    <row r="65" spans="2:3" ht="12.75">
      <c r="B65">
        <v>57216</v>
      </c>
      <c r="C65">
        <v>665.61</v>
      </c>
    </row>
    <row r="66" spans="2:3" ht="12.75">
      <c r="B66">
        <v>57237</v>
      </c>
      <c r="C66">
        <v>665.12</v>
      </c>
    </row>
    <row r="67" spans="2:3" ht="12.75">
      <c r="B67">
        <v>57257</v>
      </c>
      <c r="C67">
        <v>664.65</v>
      </c>
    </row>
    <row r="68" spans="2:3" ht="12.75">
      <c r="B68">
        <v>57277</v>
      </c>
      <c r="C68">
        <v>664.27</v>
      </c>
    </row>
    <row r="69" spans="2:3" ht="12.75">
      <c r="B69">
        <v>57296</v>
      </c>
      <c r="C69">
        <v>663.91</v>
      </c>
    </row>
    <row r="70" spans="2:3" ht="12.75">
      <c r="B70">
        <v>57316</v>
      </c>
      <c r="C70">
        <v>663.6</v>
      </c>
    </row>
    <row r="71" spans="2:3" ht="12.75">
      <c r="B71">
        <v>57336</v>
      </c>
      <c r="C71">
        <v>663.31</v>
      </c>
    </row>
    <row r="72" spans="2:3" ht="12.75">
      <c r="B72">
        <v>57356</v>
      </c>
      <c r="C72">
        <v>662.97</v>
      </c>
    </row>
    <row r="73" spans="2:3" ht="12.75">
      <c r="B73">
        <v>57377</v>
      </c>
      <c r="C73">
        <v>662.66</v>
      </c>
    </row>
    <row r="74" spans="2:3" ht="12.75">
      <c r="B74">
        <v>57397</v>
      </c>
      <c r="C74">
        <v>662.39</v>
      </c>
    </row>
    <row r="75" spans="2:3" ht="12.75">
      <c r="B75">
        <v>57417</v>
      </c>
      <c r="C75">
        <v>662.13</v>
      </c>
    </row>
    <row r="76" spans="2:3" ht="12.75">
      <c r="B76">
        <v>57437</v>
      </c>
      <c r="C76">
        <v>661.86</v>
      </c>
    </row>
    <row r="77" spans="2:3" ht="12.75">
      <c r="B77">
        <v>57456</v>
      </c>
      <c r="C77">
        <v>661.59</v>
      </c>
    </row>
    <row r="78" spans="2:3" ht="12.75">
      <c r="B78">
        <v>57477</v>
      </c>
      <c r="C78">
        <v>661.39</v>
      </c>
    </row>
    <row r="79" spans="2:3" ht="12.75">
      <c r="B79">
        <v>57497</v>
      </c>
      <c r="C79">
        <v>661.19</v>
      </c>
    </row>
    <row r="80" spans="2:3" ht="12.75">
      <c r="B80">
        <v>57517</v>
      </c>
      <c r="C80">
        <v>660.98</v>
      </c>
    </row>
    <row r="81" spans="2:3" ht="12.75">
      <c r="B81">
        <v>57537</v>
      </c>
      <c r="C81">
        <v>660.78</v>
      </c>
    </row>
    <row r="82" spans="2:3" ht="12.75">
      <c r="B82">
        <v>57557</v>
      </c>
      <c r="C82">
        <v>660.59</v>
      </c>
    </row>
    <row r="83" spans="2:3" ht="12.75">
      <c r="B83">
        <v>57577</v>
      </c>
      <c r="C83">
        <v>660.43</v>
      </c>
    </row>
    <row r="84" spans="2:3" ht="12.75">
      <c r="B84">
        <v>57597</v>
      </c>
      <c r="C84">
        <v>660.26</v>
      </c>
    </row>
    <row r="85" spans="2:3" ht="12.75">
      <c r="B85">
        <v>57617</v>
      </c>
      <c r="C85">
        <v>660.1</v>
      </c>
    </row>
    <row r="86" spans="2:3" ht="12.75">
      <c r="B86">
        <v>57637</v>
      </c>
      <c r="C86">
        <v>660</v>
      </c>
    </row>
    <row r="87" spans="2:3" ht="12.75">
      <c r="B87">
        <v>57657</v>
      </c>
      <c r="C87">
        <v>659.91</v>
      </c>
    </row>
    <row r="88" spans="2:3" ht="12.75">
      <c r="B88">
        <v>57678</v>
      </c>
      <c r="C88">
        <v>659.82</v>
      </c>
    </row>
    <row r="89" spans="2:3" ht="12.75">
      <c r="B89">
        <v>57698</v>
      </c>
      <c r="C89">
        <v>659.75</v>
      </c>
    </row>
    <row r="90" spans="2:3" ht="12.75">
      <c r="B90">
        <v>57718</v>
      </c>
      <c r="C90">
        <v>659.72</v>
      </c>
    </row>
    <row r="91" spans="2:3" ht="12.75">
      <c r="B91">
        <v>57737</v>
      </c>
      <c r="C91">
        <v>659.74</v>
      </c>
    </row>
    <row r="92" spans="2:3" ht="12.75">
      <c r="B92">
        <v>57758</v>
      </c>
      <c r="C92">
        <v>659.68</v>
      </c>
    </row>
    <row r="93" spans="2:3" ht="12.75">
      <c r="B93">
        <v>57778</v>
      </c>
      <c r="C93">
        <v>659.57</v>
      </c>
    </row>
    <row r="94" spans="2:3" ht="12.75">
      <c r="B94">
        <v>57798</v>
      </c>
      <c r="C94">
        <v>659.48</v>
      </c>
    </row>
    <row r="95" spans="2:3" ht="12.75">
      <c r="B95">
        <v>57818</v>
      </c>
      <c r="C95">
        <v>659.47</v>
      </c>
    </row>
    <row r="96" spans="2:3" ht="12.75">
      <c r="B96">
        <v>57838</v>
      </c>
      <c r="C96">
        <v>659.43</v>
      </c>
    </row>
    <row r="97" spans="2:3" ht="12.75">
      <c r="B97">
        <v>57859</v>
      </c>
      <c r="C97">
        <v>659.42</v>
      </c>
    </row>
    <row r="98" spans="2:3" ht="12.75">
      <c r="B98">
        <v>57879</v>
      </c>
      <c r="C98">
        <v>659.45</v>
      </c>
    </row>
    <row r="99" spans="2:3" ht="12.75">
      <c r="B99">
        <v>57898</v>
      </c>
      <c r="C99">
        <v>659.47</v>
      </c>
    </row>
    <row r="100" spans="2:3" ht="12.75">
      <c r="B100">
        <v>57918</v>
      </c>
      <c r="C100">
        <v>659.44</v>
      </c>
    </row>
    <row r="101" spans="2:3" ht="12.75">
      <c r="B101">
        <v>57939</v>
      </c>
      <c r="C101">
        <v>659.46</v>
      </c>
    </row>
    <row r="102" spans="2:3" ht="12.75">
      <c r="B102">
        <v>57958</v>
      </c>
      <c r="C102">
        <v>659.42</v>
      </c>
    </row>
    <row r="103" spans="2:3" ht="12.75">
      <c r="B103">
        <v>57978</v>
      </c>
      <c r="C103">
        <v>659.4</v>
      </c>
    </row>
    <row r="104" spans="2:3" ht="12.75">
      <c r="B104">
        <v>57999</v>
      </c>
      <c r="C104">
        <v>659.41</v>
      </c>
    </row>
    <row r="105" spans="2:3" ht="12.75">
      <c r="B105">
        <v>58018</v>
      </c>
      <c r="C105">
        <v>659.42</v>
      </c>
    </row>
    <row r="106" spans="2:3" ht="12.75">
      <c r="B106">
        <v>58039</v>
      </c>
      <c r="C106">
        <v>659.36</v>
      </c>
    </row>
    <row r="107" spans="2:3" ht="12.75">
      <c r="B107">
        <v>58059</v>
      </c>
      <c r="C107">
        <v>659.33</v>
      </c>
    </row>
    <row r="108" spans="2:3" ht="12.75">
      <c r="B108">
        <v>58079</v>
      </c>
      <c r="C108">
        <v>659.31</v>
      </c>
    </row>
    <row r="109" spans="2:3" ht="12.75">
      <c r="B109">
        <v>58099</v>
      </c>
      <c r="C109">
        <v>659.25</v>
      </c>
    </row>
    <row r="110" spans="2:3" ht="12.75">
      <c r="B110">
        <v>58119</v>
      </c>
      <c r="C110">
        <v>659.22</v>
      </c>
    </row>
    <row r="111" spans="2:3" ht="12.75">
      <c r="B111">
        <v>58139</v>
      </c>
      <c r="C111">
        <v>659.2</v>
      </c>
    </row>
    <row r="112" spans="2:3" ht="12.75">
      <c r="B112">
        <v>58159</v>
      </c>
      <c r="C112">
        <v>659.15</v>
      </c>
    </row>
    <row r="113" spans="2:3" ht="12.75">
      <c r="B113">
        <v>58179</v>
      </c>
      <c r="C113">
        <v>659.13</v>
      </c>
    </row>
    <row r="114" spans="2:3" ht="12.75">
      <c r="B114">
        <v>58199</v>
      </c>
      <c r="C114">
        <v>659.2</v>
      </c>
    </row>
    <row r="115" spans="2:3" ht="12.75">
      <c r="B115">
        <v>58219</v>
      </c>
      <c r="C115">
        <v>659.2</v>
      </c>
    </row>
    <row r="116" spans="2:3" ht="12.75">
      <c r="B116">
        <v>58239</v>
      </c>
      <c r="C116">
        <v>659.2</v>
      </c>
    </row>
    <row r="117" spans="2:3" ht="12.75">
      <c r="B117">
        <v>58259</v>
      </c>
      <c r="C117">
        <v>659.17</v>
      </c>
    </row>
    <row r="118" spans="2:3" ht="12.75">
      <c r="B118">
        <v>58279</v>
      </c>
      <c r="C118">
        <v>659.13</v>
      </c>
    </row>
    <row r="119" spans="2:3" ht="12.75">
      <c r="B119">
        <v>58299</v>
      </c>
      <c r="C119">
        <v>659.13</v>
      </c>
    </row>
    <row r="120" spans="2:3" ht="12.75">
      <c r="B120">
        <v>58319</v>
      </c>
      <c r="C120">
        <v>659.14</v>
      </c>
    </row>
    <row r="121" spans="2:3" ht="12.75">
      <c r="B121">
        <v>58339</v>
      </c>
      <c r="C121">
        <v>659.13</v>
      </c>
    </row>
    <row r="122" spans="2:3" ht="12.75">
      <c r="B122">
        <v>58359</v>
      </c>
      <c r="C122">
        <v>659.14</v>
      </c>
    </row>
    <row r="123" spans="2:3" ht="12.75">
      <c r="B123">
        <v>58379</v>
      </c>
      <c r="C123">
        <v>659.16</v>
      </c>
    </row>
    <row r="124" spans="2:3" ht="12.75">
      <c r="B124">
        <v>58399</v>
      </c>
      <c r="C124">
        <v>659.19</v>
      </c>
    </row>
    <row r="125" spans="2:3" ht="12.75">
      <c r="B125">
        <v>58419</v>
      </c>
      <c r="C125">
        <v>659.2</v>
      </c>
    </row>
    <row r="126" spans="2:3" ht="12.75">
      <c r="B126">
        <v>58439</v>
      </c>
      <c r="C126">
        <v>659.25</v>
      </c>
    </row>
    <row r="127" spans="2:3" ht="12.75">
      <c r="B127">
        <v>58459</v>
      </c>
      <c r="C127">
        <v>659.31</v>
      </c>
    </row>
    <row r="128" spans="2:3" ht="12.75">
      <c r="B128">
        <v>58479</v>
      </c>
      <c r="C128">
        <v>659.37</v>
      </c>
    </row>
    <row r="129" spans="2:3" ht="12.75">
      <c r="B129">
        <v>58499</v>
      </c>
      <c r="C129">
        <v>659.44</v>
      </c>
    </row>
    <row r="130" spans="2:3" ht="12.75">
      <c r="B130">
        <v>58519</v>
      </c>
      <c r="C130">
        <v>659.56</v>
      </c>
    </row>
    <row r="131" spans="2:3" ht="12.75">
      <c r="B131">
        <v>58539</v>
      </c>
      <c r="C131">
        <v>659.63</v>
      </c>
    </row>
    <row r="132" spans="2:3" ht="12.75">
      <c r="B132">
        <v>58559</v>
      </c>
      <c r="C132">
        <v>659.65</v>
      </c>
    </row>
    <row r="133" spans="2:3" ht="12.75">
      <c r="B133">
        <v>58579</v>
      </c>
      <c r="C133">
        <v>659.69</v>
      </c>
    </row>
    <row r="134" spans="2:3" ht="12.75">
      <c r="B134">
        <v>58599</v>
      </c>
      <c r="C134">
        <v>659.74</v>
      </c>
    </row>
    <row r="135" spans="2:3" ht="12.75">
      <c r="B135">
        <v>58619</v>
      </c>
      <c r="C135">
        <v>659.8</v>
      </c>
    </row>
    <row r="136" spans="2:3" ht="12.75">
      <c r="B136">
        <v>58639</v>
      </c>
      <c r="C136">
        <v>659.84</v>
      </c>
    </row>
    <row r="137" spans="2:3" ht="12.75">
      <c r="B137">
        <v>58659</v>
      </c>
      <c r="C137">
        <v>659.84</v>
      </c>
    </row>
    <row r="138" spans="2:3" ht="12.75">
      <c r="B138">
        <v>58679</v>
      </c>
      <c r="C138">
        <v>659.83</v>
      </c>
    </row>
    <row r="139" spans="2:3" ht="12.75">
      <c r="B139">
        <v>58700</v>
      </c>
      <c r="C139">
        <v>659.77</v>
      </c>
    </row>
    <row r="140" spans="2:3" ht="12.75">
      <c r="B140">
        <v>58719</v>
      </c>
      <c r="C140">
        <v>659.72</v>
      </c>
    </row>
    <row r="141" spans="2:3" ht="12.75">
      <c r="B141">
        <v>58739</v>
      </c>
      <c r="C141">
        <v>659.67</v>
      </c>
    </row>
    <row r="142" spans="2:3" ht="12.75">
      <c r="B142">
        <v>58760</v>
      </c>
      <c r="C142">
        <v>659.61</v>
      </c>
    </row>
    <row r="143" spans="2:3" ht="12.75">
      <c r="B143">
        <v>58779</v>
      </c>
      <c r="C143">
        <v>659.51</v>
      </c>
    </row>
    <row r="144" spans="2:3" ht="12.75">
      <c r="B144">
        <v>58799</v>
      </c>
      <c r="C144">
        <v>659.44</v>
      </c>
    </row>
    <row r="145" spans="2:3" ht="12.75">
      <c r="B145">
        <v>58819</v>
      </c>
      <c r="C145">
        <v>659.39</v>
      </c>
    </row>
    <row r="146" spans="2:3" ht="12.75">
      <c r="B146">
        <v>58839</v>
      </c>
      <c r="C146">
        <v>659.33</v>
      </c>
    </row>
    <row r="147" spans="2:3" ht="12.75">
      <c r="B147">
        <v>58859</v>
      </c>
      <c r="C147">
        <v>659.25</v>
      </c>
    </row>
    <row r="148" spans="2:3" ht="12.75">
      <c r="B148">
        <v>58880</v>
      </c>
      <c r="C148">
        <v>659.15</v>
      </c>
    </row>
    <row r="149" spans="2:3" ht="12.75">
      <c r="B149">
        <v>58899</v>
      </c>
      <c r="C149">
        <v>659.04</v>
      </c>
    </row>
    <row r="150" spans="2:3" ht="12.75">
      <c r="B150">
        <v>58919</v>
      </c>
      <c r="C150">
        <v>658.98</v>
      </c>
    </row>
    <row r="151" spans="2:3" ht="12.75">
      <c r="B151">
        <v>58940</v>
      </c>
      <c r="C151">
        <v>658.99</v>
      </c>
    </row>
    <row r="152" spans="2:3" ht="12.75">
      <c r="B152">
        <v>58959</v>
      </c>
      <c r="C152">
        <v>658.96</v>
      </c>
    </row>
    <row r="153" spans="2:3" ht="12.75">
      <c r="B153">
        <v>58979</v>
      </c>
      <c r="C153">
        <v>658.91</v>
      </c>
    </row>
    <row r="154" spans="2:3" ht="12.75">
      <c r="B154">
        <v>59000</v>
      </c>
      <c r="C154">
        <v>658.86</v>
      </c>
    </row>
    <row r="155" spans="2:3" ht="12.75">
      <c r="B155">
        <v>59020</v>
      </c>
      <c r="C155">
        <v>658.84</v>
      </c>
    </row>
    <row r="156" spans="2:3" ht="12.75">
      <c r="B156">
        <v>59039</v>
      </c>
      <c r="C156">
        <v>658.82</v>
      </c>
    </row>
    <row r="157" spans="2:3" ht="12.75">
      <c r="B157">
        <v>59059</v>
      </c>
      <c r="C157">
        <v>658.72</v>
      </c>
    </row>
    <row r="158" spans="2:3" ht="12.75">
      <c r="B158">
        <v>59079</v>
      </c>
      <c r="C158">
        <v>658.64</v>
      </c>
    </row>
    <row r="159" spans="2:3" ht="12.75">
      <c r="B159">
        <v>59099</v>
      </c>
      <c r="C159">
        <v>658.55</v>
      </c>
    </row>
    <row r="160" spans="2:3" ht="12.75">
      <c r="B160">
        <v>59119</v>
      </c>
      <c r="C160">
        <v>658.47</v>
      </c>
    </row>
    <row r="161" spans="2:3" ht="12.75">
      <c r="B161">
        <v>59139</v>
      </c>
      <c r="C161">
        <v>658.42</v>
      </c>
    </row>
    <row r="162" spans="2:3" ht="12.75">
      <c r="B162">
        <v>59160</v>
      </c>
      <c r="C162">
        <v>658.36</v>
      </c>
    </row>
    <row r="163" spans="2:3" ht="12.75">
      <c r="B163">
        <v>59179</v>
      </c>
      <c r="C163">
        <v>658.3</v>
      </c>
    </row>
    <row r="164" spans="2:3" ht="12.75">
      <c r="B164">
        <v>59200</v>
      </c>
      <c r="C164">
        <v>658.24</v>
      </c>
    </row>
    <row r="165" spans="2:3" ht="12.75">
      <c r="B165">
        <v>59220</v>
      </c>
      <c r="C165">
        <v>658.14</v>
      </c>
    </row>
    <row r="166" spans="2:3" ht="12.75">
      <c r="B166">
        <v>59240</v>
      </c>
      <c r="C166">
        <v>658.03</v>
      </c>
    </row>
    <row r="167" spans="2:3" ht="12.75">
      <c r="B167">
        <v>59260</v>
      </c>
      <c r="C167">
        <v>657.95</v>
      </c>
    </row>
    <row r="168" spans="2:3" ht="12.75">
      <c r="B168">
        <v>59280</v>
      </c>
      <c r="C168">
        <v>657.88</v>
      </c>
    </row>
    <row r="169" spans="2:3" ht="12.75">
      <c r="B169">
        <v>59301</v>
      </c>
      <c r="C169">
        <v>657.89</v>
      </c>
    </row>
    <row r="170" spans="2:3" ht="12.75">
      <c r="B170">
        <v>59320</v>
      </c>
      <c r="C170">
        <v>657.93</v>
      </c>
    </row>
    <row r="171" spans="2:3" ht="12.75">
      <c r="B171">
        <v>59340</v>
      </c>
      <c r="C171">
        <v>658.01</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 Williamson</dc:creator>
  <cp:keywords/>
  <dc:description/>
  <cp:lastModifiedBy>Des Williamson</cp:lastModifiedBy>
  <cp:lastPrinted>2007-10-17T16:22:09Z</cp:lastPrinted>
  <dcterms:created xsi:type="dcterms:W3CDTF">2007-09-24T22:50:46Z</dcterms:created>
  <dcterms:modified xsi:type="dcterms:W3CDTF">2007-12-06T15:37:11Z</dcterms:modified>
  <cp:category/>
  <cp:version/>
  <cp:contentType/>
  <cp:contentStatus/>
</cp:coreProperties>
</file>