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21915" windowHeight="13035" activeTab="2"/>
  </bookViews>
  <sheets>
    <sheet name="About" sheetId="1" r:id="rId1"/>
    <sheet name="Instructions" sheetId="2" r:id="rId2"/>
    <sheet name="Calcs" sheetId="3" r:id="rId3"/>
    <sheet name="Plot" sheetId="4" r:id="rId4"/>
    <sheet name="Spiral Export" sheetId="5" r:id="rId5"/>
    <sheet name="Simple Export" sheetId="6" r:id="rId6"/>
  </sheets>
  <definedNames/>
  <calcPr fullCalcOnLoad="1"/>
</workbook>
</file>

<file path=xl/comments3.xml><?xml version="1.0" encoding="utf-8"?>
<comments xmlns="http://schemas.openxmlformats.org/spreadsheetml/2006/main">
  <authors>
    <author>Des Williamson</author>
  </authors>
  <commentList>
    <comment ref="M5" authorId="0">
      <text>
        <r>
          <rPr>
            <b/>
            <sz val="8"/>
            <rFont val="Tahoma"/>
            <family val="0"/>
          </rPr>
          <t>Angle turned, negative is counter clockwise</t>
        </r>
      </text>
    </comment>
  </commentList>
</comments>
</file>

<file path=xl/sharedStrings.xml><?xml version="1.0" encoding="utf-8"?>
<sst xmlns="http://schemas.openxmlformats.org/spreadsheetml/2006/main" count="81" uniqueCount="56">
  <si>
    <t>R</t>
  </si>
  <si>
    <t>A</t>
  </si>
  <si>
    <t>Y</t>
  </si>
  <si>
    <t>STA</t>
  </si>
  <si>
    <t>N</t>
  </si>
  <si>
    <t>E</t>
  </si>
  <si>
    <t>dE</t>
  </si>
  <si>
    <t>dN</t>
  </si>
  <si>
    <t>X</t>
  </si>
  <si>
    <t>Lsp</t>
  </si>
  <si>
    <t>Dcir</t>
  </si>
  <si>
    <t>Lcir</t>
  </si>
  <si>
    <t>Dsp</t>
  </si>
  <si>
    <t>Dtot</t>
  </si>
  <si>
    <t>Dsp-rad</t>
  </si>
  <si>
    <t>O</t>
  </si>
  <si>
    <t>Ts</t>
  </si>
  <si>
    <t>Dtot-rad</t>
  </si>
  <si>
    <t>TS</t>
  </si>
  <si>
    <t>SC</t>
  </si>
  <si>
    <t>l</t>
  </si>
  <si>
    <t>d - rad</t>
  </si>
  <si>
    <t>Brg</t>
  </si>
  <si>
    <t>dx</t>
  </si>
  <si>
    <t>dy</t>
  </si>
  <si>
    <t>CS</t>
  </si>
  <si>
    <t>Xcc</t>
  </si>
  <si>
    <t>Ycc</t>
  </si>
  <si>
    <t>ST</t>
  </si>
  <si>
    <t>CC</t>
  </si>
  <si>
    <t>deg to rad</t>
  </si>
  <si>
    <t>T1</t>
  </si>
  <si>
    <t>PI</t>
  </si>
  <si>
    <t>T2</t>
  </si>
  <si>
    <t>Detailed Spiral Curve Points</t>
  </si>
  <si>
    <t>Spiral Curve Key Points</t>
  </si>
  <si>
    <t>Point</t>
  </si>
  <si>
    <t>Simple Curve Parameters</t>
  </si>
  <si>
    <t>Spiral Curve Parameters</t>
  </si>
  <si>
    <t>Tc</t>
  </si>
  <si>
    <t>TC</t>
  </si>
  <si>
    <t>Detailed Simple Curve Points</t>
  </si>
  <si>
    <t>CT</t>
  </si>
  <si>
    <t>Description=Spiral Horizontal Curve</t>
  </si>
  <si>
    <t>Description=Simple Horizontal Curve</t>
  </si>
  <si>
    <t>dBrg</t>
  </si>
  <si>
    <t>March 11, 2008 - Original</t>
  </si>
  <si>
    <t>March 27, 2008 - Fix 2nd spiral alignment bug</t>
  </si>
  <si>
    <t>Simple Curve Key Points</t>
  </si>
  <si>
    <t>The The "Calcs" sheet will show the results for both a spiral and simple curve, with key points identified and detailed points presented in the same coordianate system as the 3 points that make up the tangent lines.  Summaries of this data that are formatted for export to Global Mapper are generated in the "Spiral Export" and "Simple Export" sheets.  A simple plot, to verify accuracy of input, is presented on the "Plot" sheet.</t>
  </si>
  <si>
    <t>The "Spiral Export" data can be saved to a CSV file that can be dragged and dropped into Global Mapper by running the SpiralExport macro (CTRL + Shift + E).</t>
  </si>
  <si>
    <t>Build : November 21, 2008</t>
  </si>
  <si>
    <t>November 21, 2008 - Add export macro, Instructions sheet</t>
  </si>
  <si>
    <t>On the "Calcs" sheet, enter the E,N coordinates for the 3 points that define the 2 tangents that the curve joins.  These points can be obtained from Global Mapper by drawing a 2 segment line and noting the location of the 3 points using the "Set Position of Selected Vertex" option.  The "R" and "A" values are also required (see Table B.3.6a in Geometric Design Guide - page B29).  The starting station value may be modified, if desired.</t>
  </si>
  <si>
    <t>Bridge HAT v1.0</t>
  </si>
  <si>
    <t>This tool (HAT - Horizontal Alignment Tool) calculates the points on a simple or spiral curve between 2 tangents for a given R (and A for spirals).  Calculated points are in E,N for output to global Mapper.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</si>
</sst>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00"/>
    <numFmt numFmtId="167" formatCode="0.000000"/>
    <numFmt numFmtId="168" formatCode="0.00000"/>
    <numFmt numFmtId="169" formatCode="0.0000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mmmm\ d\,\ yyyy"/>
    <numFmt numFmtId="179" formatCode="mmm\ dd\,\ yyyy"/>
    <numFmt numFmtId="180" formatCode="m/d"/>
    <numFmt numFmtId="181" formatCode="0.E+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color indexed="10"/>
      <name val="Arial"/>
      <family val="2"/>
    </font>
    <font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0"/>
      <color indexed="48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Tahoma"/>
      <family val="0"/>
    </font>
    <font>
      <b/>
      <sz val="10"/>
      <color indexed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178" fontId="8" fillId="0" borderId="0" xfId="0" applyNumberFormat="1" applyFont="1" applyAlignment="1">
      <alignment horizontal="left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 indent="3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164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65"/>
          <c:w val="0.8945"/>
          <c:h val="0.96575"/>
        </c:manualLayout>
      </c:layout>
      <c:scatterChart>
        <c:scatterStyle val="lineMarker"/>
        <c:varyColors val="0"/>
        <c:ser>
          <c:idx val="0"/>
          <c:order val="0"/>
          <c:tx>
            <c:v>Tangent Lines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Calcs!$C$3:$C$5</c:f>
              <c:numCache>
                <c:ptCount val="3"/>
                <c:pt idx="0">
                  <c:v>29749</c:v>
                </c:pt>
                <c:pt idx="1">
                  <c:v>22898</c:v>
                </c:pt>
                <c:pt idx="2">
                  <c:v>20212</c:v>
                </c:pt>
              </c:numCache>
            </c:numRef>
          </c:xVal>
          <c:yVal>
            <c:numRef>
              <c:f>Calcs!$D$3:$D$5</c:f>
              <c:numCache>
                <c:ptCount val="3"/>
                <c:pt idx="0">
                  <c:v>5915810</c:v>
                </c:pt>
                <c:pt idx="1">
                  <c:v>5915749</c:v>
                </c:pt>
                <c:pt idx="2">
                  <c:v>5922960</c:v>
                </c:pt>
              </c:numCache>
            </c:numRef>
          </c:yVal>
          <c:smooth val="0"/>
        </c:ser>
        <c:ser>
          <c:idx val="1"/>
          <c:order val="1"/>
          <c:tx>
            <c:v>Spiral Curve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Calcs!$C$26:$C$116</c:f>
              <c:numCache>
                <c:ptCount val="91"/>
                <c:pt idx="0">
                  <c:v>25751.021709831697</c:v>
                </c:pt>
                <c:pt idx="1">
                  <c:v>25746.21689985753</c:v>
                </c:pt>
                <c:pt idx="2">
                  <c:v>25741.412087326815</c:v>
                </c:pt>
                <c:pt idx="3">
                  <c:v>25736.60726973503</c:v>
                </c:pt>
                <c:pt idx="4">
                  <c:v>25731.802444681616</c:v>
                </c:pt>
                <c:pt idx="5">
                  <c:v>25726.997609922044</c:v>
                </c:pt>
                <c:pt idx="6">
                  <c:v>25722.19276341978</c:v>
                </c:pt>
                <c:pt idx="7">
                  <c:v>25717.387903398285</c:v>
                </c:pt>
                <c:pt idx="8">
                  <c:v>25712.583028393034</c:v>
                </c:pt>
                <c:pt idx="9">
                  <c:v>25707.778137303503</c:v>
                </c:pt>
                <c:pt idx="10">
                  <c:v>25702.973229445182</c:v>
                </c:pt>
                <c:pt idx="11">
                  <c:v>25698.168304601582</c:v>
                </c:pt>
                <c:pt idx="12">
                  <c:v>25693.363363076227</c:v>
                </c:pt>
                <c:pt idx="13">
                  <c:v>25688.55840574466</c:v>
                </c:pt>
                <c:pt idx="14">
                  <c:v>25683.75343410646</c:v>
                </c:pt>
                <c:pt idx="15">
                  <c:v>25678.94845033723</c:v>
                </c:pt>
                <c:pt idx="16">
                  <c:v>25674.14345734062</c:v>
                </c:pt>
                <c:pt idx="17">
                  <c:v>25669.3384588003</c:v>
                </c:pt>
                <c:pt idx="18">
                  <c:v>25664.533459231996</c:v>
                </c:pt>
                <c:pt idx="19">
                  <c:v>25659.728464035466</c:v>
                </c:pt>
                <c:pt idx="20">
                  <c:v>25654.923479546494</c:v>
                </c:pt>
                <c:pt idx="21">
                  <c:v>25559.007939552415</c:v>
                </c:pt>
                <c:pt idx="22">
                  <c:v>25463.15471430197</c:v>
                </c:pt>
                <c:pt idx="23">
                  <c:v>25367.418930715045</c:v>
                </c:pt>
                <c:pt idx="24">
                  <c:v>25271.855648168697</c:v>
                </c:pt>
                <c:pt idx="25">
                  <c:v>25176.519826831536</c:v>
                </c:pt>
                <c:pt idx="26">
                  <c:v>25081.466296055114</c:v>
                </c:pt>
                <c:pt idx="27">
                  <c:v>24986.74972284059</c:v>
                </c:pt>
                <c:pt idx="28">
                  <c:v>24892.42458039874</c:v>
                </c:pt>
                <c:pt idx="29">
                  <c:v>24798.545116821442</c:v>
                </c:pt>
                <c:pt idx="30">
                  <c:v>24705.16532388263</c:v>
                </c:pt>
                <c:pt idx="31">
                  <c:v>24612.33890598661</c:v>
                </c:pt>
                <c:pt idx="32">
                  <c:v>24520.119249281735</c:v>
                </c:pt>
                <c:pt idx="33">
                  <c:v>24428.559390957023</c:v>
                </c:pt>
                <c:pt idx="34">
                  <c:v>24337.71198873956</c:v>
                </c:pt>
                <c:pt idx="35">
                  <c:v>24247.629290610053</c:v>
                </c:pt>
                <c:pt idx="36">
                  <c:v>24158.363104754073</c:v>
                </c:pt>
                <c:pt idx="37">
                  <c:v>24069.964769766277</c:v>
                </c:pt>
                <c:pt idx="38">
                  <c:v>23982.485125124593</c:v>
                </c:pt>
                <c:pt idx="39">
                  <c:v>23895.974481951565</c:v>
                </c:pt>
                <c:pt idx="40">
                  <c:v>23810.482594079505</c:v>
                </c:pt>
                <c:pt idx="41">
                  <c:v>23726.058629436156</c:v>
                </c:pt>
                <c:pt idx="42">
                  <c:v>23642.751141767345</c:v>
                </c:pt>
                <c:pt idx="43">
                  <c:v>23560.608042712825</c:v>
                </c:pt>
                <c:pt idx="44">
                  <c:v>23479.676574251465</c:v>
                </c:pt>
                <c:pt idx="45">
                  <c:v>23400.00328153149</c:v>
                </c:pt>
                <c:pt idx="46">
                  <c:v>23321.633986101555</c:v>
                </c:pt>
                <c:pt idx="47">
                  <c:v>23244.613759557946</c:v>
                </c:pt>
                <c:pt idx="48">
                  <c:v>23168.98689762307</c:v>
                </c:pt>
                <c:pt idx="49">
                  <c:v>23094.796894670206</c:v>
                </c:pt>
                <c:pt idx="50">
                  <c:v>23022.086418709096</c:v>
                </c:pt>
                <c:pt idx="51">
                  <c:v>22950.897286846804</c:v>
                </c:pt>
                <c:pt idx="52">
                  <c:v>22881.270441237957</c:v>
                </c:pt>
                <c:pt idx="53">
                  <c:v>22813.245925538136</c:v>
                </c:pt>
                <c:pt idx="54">
                  <c:v>22746.862861874095</c:v>
                </c:pt>
                <c:pt idx="55">
                  <c:v>22682.159428343886</c:v>
                </c:pt>
                <c:pt idx="56">
                  <c:v>22619.17283705995</c:v>
                </c:pt>
                <c:pt idx="57">
                  <c:v>22557.939312747774</c:v>
                </c:pt>
                <c:pt idx="58">
                  <c:v>22498.494071912388</c:v>
                </c:pt>
                <c:pt idx="59">
                  <c:v>22440.87130258471</c:v>
                </c:pt>
                <c:pt idx="60">
                  <c:v>22385.104144659406</c:v>
                </c:pt>
                <c:pt idx="61">
                  <c:v>22331.224670835538</c:v>
                </c:pt>
                <c:pt idx="62">
                  <c:v>22279.263868170965</c:v>
                </c:pt>
                <c:pt idx="63">
                  <c:v>22229.251620261126</c:v>
                </c:pt>
                <c:pt idx="64">
                  <c:v>22181.216690052464</c:v>
                </c:pt>
                <c:pt idx="65">
                  <c:v>22135.186703300315</c:v>
                </c:pt>
                <c:pt idx="66">
                  <c:v>22091.18813268085</c:v>
                </c:pt>
                <c:pt idx="67">
                  <c:v>22049.246282566153</c:v>
                </c:pt>
                <c:pt idx="68">
                  <c:v>22009.38527447124</c:v>
                </c:pt>
                <c:pt idx="69">
                  <c:v>21971.628033181296</c:v>
                </c:pt>
                <c:pt idx="70">
                  <c:v>21935.99627356727</c:v>
                </c:pt>
                <c:pt idx="71">
                  <c:v>21934.267732476623</c:v>
                </c:pt>
                <c:pt idx="72">
                  <c:v>21932.544308810557</c:v>
                </c:pt>
                <c:pt idx="73">
                  <c:v>21930.825735301452</c:v>
                </c:pt>
                <c:pt idx="74">
                  <c:v>21929.111744340713</c:v>
                </c:pt>
                <c:pt idx="75">
                  <c:v>21927.40206799918</c:v>
                </c:pt>
                <c:pt idx="76">
                  <c:v>21925.69643804724</c:v>
                </c:pt>
                <c:pt idx="77">
                  <c:v>21923.994585974757</c:v>
                </c:pt>
                <c:pt idx="78">
                  <c:v>21922.29624301076</c:v>
                </c:pt>
                <c:pt idx="79">
                  <c:v>21920.60114014291</c:v>
                </c:pt>
                <c:pt idx="80">
                  <c:v>21918.909008136823</c:v>
                </c:pt>
                <c:pt idx="81">
                  <c:v>21917.219577555166</c:v>
                </c:pt>
                <c:pt idx="82">
                  <c:v>21915.532578776623</c:v>
                </c:pt>
                <c:pt idx="83">
                  <c:v>21913.847742014725</c:v>
                </c:pt>
                <c:pt idx="84">
                  <c:v>21912.16479733651</c:v>
                </c:pt>
                <c:pt idx="85">
                  <c:v>21910.48347468111</c:v>
                </c:pt>
                <c:pt idx="86">
                  <c:v>21908.803503878204</c:v>
                </c:pt>
                <c:pt idx="87">
                  <c:v>21907.12461466638</c:v>
                </c:pt>
                <c:pt idx="88">
                  <c:v>21905.446536711475</c:v>
                </c:pt>
                <c:pt idx="89">
                  <c:v>21903.768999624783</c:v>
                </c:pt>
                <c:pt idx="90">
                  <c:v>21902.09173298128</c:v>
                </c:pt>
              </c:numCache>
            </c:numRef>
          </c:xVal>
          <c:yVal>
            <c:numRef>
              <c:f>Calcs!$D$26:$D$116</c:f>
              <c:numCache>
                <c:ptCount val="91"/>
                <c:pt idx="0">
                  <c:v>5915774.402762269</c:v>
                </c:pt>
                <c:pt idx="1">
                  <c:v>5915774.360029257</c:v>
                </c:pt>
                <c:pt idx="2">
                  <c:v>5915774.317584835</c:v>
                </c:pt>
                <c:pt idx="3">
                  <c:v>5915774.275717591</c:v>
                </c:pt>
                <c:pt idx="4">
                  <c:v>5915774.234716115</c:v>
                </c:pt>
                <c:pt idx="5">
                  <c:v>5915774.194869</c:v>
                </c:pt>
                <c:pt idx="6">
                  <c:v>5915774.156464839</c:v>
                </c:pt>
                <c:pt idx="7">
                  <c:v>5915774.119792228</c:v>
                </c:pt>
                <c:pt idx="8">
                  <c:v>5915774.085139762</c:v>
                </c:pt>
                <c:pt idx="9">
                  <c:v>5915774.0527960425</c:v>
                </c:pt>
                <c:pt idx="10">
                  <c:v>5915774.023049672</c:v>
                </c:pt>
                <c:pt idx="11">
                  <c:v>5915773.996189255</c:v>
                </c:pt>
                <c:pt idx="12">
                  <c:v>5915773.972503397</c:v>
                </c:pt>
                <c:pt idx="13">
                  <c:v>5915773.952280707</c:v>
                </c:pt>
                <c:pt idx="14">
                  <c:v>5915773.935809793</c:v>
                </c:pt>
                <c:pt idx="15">
                  <c:v>5915773.923379266</c:v>
                </c:pt>
                <c:pt idx="16">
                  <c:v>5915773.915277732</c:v>
                </c:pt>
                <c:pt idx="17">
                  <c:v>5915773.9117938</c:v>
                </c:pt>
                <c:pt idx="18">
                  <c:v>5915773.913216073</c:v>
                </c:pt>
                <c:pt idx="19">
                  <c:v>5915773.919833149</c:v>
                </c:pt>
                <c:pt idx="20">
                  <c:v>5915773.93193362</c:v>
                </c:pt>
                <c:pt idx="21">
                  <c:v>5915775.380370517</c:v>
                </c:pt>
                <c:pt idx="22">
                  <c:v>5915779.128435469</c:v>
                </c:pt>
                <c:pt idx="23">
                  <c:v>5915785.173972898</c:v>
                </c:pt>
                <c:pt idx="24">
                  <c:v>5915793.513505904</c:v>
                </c:pt>
                <c:pt idx="25">
                  <c:v>5915804.142238273</c:v>
                </c:pt>
                <c:pt idx="26">
                  <c:v>5915817.054057228</c:v>
                </c:pt>
                <c:pt idx="27">
                  <c:v>5915832.24153695</c:v>
                </c:pt>
                <c:pt idx="28">
                  <c:v>5915849.695942845</c:v>
                </c:pt>
                <c:pt idx="29">
                  <c:v>5915869.407236568</c:v>
                </c:pt>
                <c:pt idx="30">
                  <c:v>5915891.364081798</c:v>
                </c:pt>
                <c:pt idx="31">
                  <c:v>5915915.55385076</c:v>
                </c:pt>
                <c:pt idx="32">
                  <c:v>5915941.962631479</c:v>
                </c:pt>
                <c:pt idx="33">
                  <c:v>5915970.575235788</c:v>
                </c:pt>
                <c:pt idx="34">
                  <c:v>5916001.375208063</c:v>
                </c:pt>
                <c:pt idx="35">
                  <c:v>5916034.344834683</c:v>
                </c:pt>
                <c:pt idx="36">
                  <c:v>5916069.465154222</c:v>
                </c:pt>
                <c:pt idx="37">
                  <c:v>5916106.71596835</c:v>
                </c:pt>
                <c:pt idx="38">
                  <c:v>5916146.075853451</c:v>
                </c:pt>
                <c:pt idx="39">
                  <c:v>5916187.522172946</c:v>
                </c:pt>
                <c:pt idx="40">
                  <c:v>5916231.031090305</c:v>
                </c:pt>
                <c:pt idx="41">
                  <c:v>5916276.577582769</c:v>
                </c:pt>
                <c:pt idx="42">
                  <c:v>5916324.135455725</c:v>
                </c:pt>
                <c:pt idx="43">
                  <c:v>5916373.677357783</c:v>
                </c:pt>
                <c:pt idx="44">
                  <c:v>5916425.174796501</c:v>
                </c:pt>
                <c:pt idx="45">
                  <c:v>5916478.598154771</c:v>
                </c:pt>
                <c:pt idx="46">
                  <c:v>5916533.916707858</c:v>
                </c:pt>
                <c:pt idx="47">
                  <c:v>5916591.098641063</c:v>
                </c:pt>
                <c:pt idx="48">
                  <c:v>5916650.111068022</c:v>
                </c:pt>
                <c:pt idx="49">
                  <c:v>5916710.920049625</c:v>
                </c:pt>
                <c:pt idx="50">
                  <c:v>5916773.49061353</c:v>
                </c:pt>
                <c:pt idx="51">
                  <c:v>5916837.786774275</c:v>
                </c:pt>
                <c:pt idx="52">
                  <c:v>5916903.771553976</c:v>
                </c:pt>
                <c:pt idx="53">
                  <c:v>5916971.407003599</c:v>
                </c:pt>
                <c:pt idx="54">
                  <c:v>5917040.654224774</c:v>
                </c:pt>
                <c:pt idx="55">
                  <c:v>5917111.473392174</c:v>
                </c:pt>
                <c:pt idx="56">
                  <c:v>5917183.823776417</c:v>
                </c:pt>
                <c:pt idx="57">
                  <c:v>5917257.663767493</c:v>
                </c:pt>
                <c:pt idx="58">
                  <c:v>5917332.95089869</c:v>
                </c:pt>
                <c:pt idx="59">
                  <c:v>5917409.641871019</c:v>
                </c:pt>
                <c:pt idx="60">
                  <c:v>5917487.692578118</c:v>
                </c:pt>
                <c:pt idx="61">
                  <c:v>5917567.058131618</c:v>
                </c:pt>
                <c:pt idx="62">
                  <c:v>5917647.692886956</c:v>
                </c:pt>
                <c:pt idx="63">
                  <c:v>5917729.550469627</c:v>
                </c:pt>
                <c:pt idx="64">
                  <c:v>5917812.583801859</c:v>
                </c:pt>
                <c:pt idx="65">
                  <c:v>5917896.745129685</c:v>
                </c:pt>
                <c:pt idx="66">
                  <c:v>5917981.986050405</c:v>
                </c:pt>
                <c:pt idx="67">
                  <c:v>5918068.257540428</c:v>
                </c:pt>
                <c:pt idx="68">
                  <c:v>5918155.509983462</c:v>
                </c:pt>
                <c:pt idx="69">
                  <c:v>5918243.693199053</c:v>
                </c:pt>
                <c:pt idx="70">
                  <c:v>5918332.756471442</c:v>
                </c:pt>
                <c:pt idx="71">
                  <c:v>5918337.239792539</c:v>
                </c:pt>
                <c:pt idx="72">
                  <c:v>5918341.725083332</c:v>
                </c:pt>
                <c:pt idx="73">
                  <c:v>5918346.2122347625</c:v>
                </c:pt>
                <c:pt idx="74">
                  <c:v>5918350.701138648</c:v>
                </c:pt>
                <c:pt idx="75">
                  <c:v>5918355.191687628</c:v>
                </c:pt>
                <c:pt idx="76">
                  <c:v>5918359.683775117</c:v>
                </c:pt>
                <c:pt idx="77">
                  <c:v>5918364.177295257</c:v>
                </c:pt>
                <c:pt idx="78">
                  <c:v>5918368.672142874</c:v>
                </c:pt>
                <c:pt idx="79">
                  <c:v>5918373.168213419</c:v>
                </c:pt>
                <c:pt idx="80">
                  <c:v>5918377.665402931</c:v>
                </c:pt>
                <c:pt idx="81">
                  <c:v>5918382.163607983</c:v>
                </c:pt>
                <c:pt idx="82">
                  <c:v>5918386.662725631</c:v>
                </c:pt>
                <c:pt idx="83">
                  <c:v>5918391.162653375</c:v>
                </c:pt>
                <c:pt idx="84">
                  <c:v>5918395.663289099</c:v>
                </c:pt>
                <c:pt idx="85">
                  <c:v>5918400.16453103</c:v>
                </c:pt>
                <c:pt idx="86">
                  <c:v>5918404.666277686</c:v>
                </c:pt>
                <c:pt idx="87">
                  <c:v>5918409.1684278315</c:v>
                </c:pt>
                <c:pt idx="88">
                  <c:v>5918413.670880422</c:v>
                </c:pt>
                <c:pt idx="89">
                  <c:v>5918418.173534563</c:v>
                </c:pt>
                <c:pt idx="90">
                  <c:v>5918422.676289453</c:v>
                </c:pt>
              </c:numCache>
            </c:numRef>
          </c:yVal>
          <c:smooth val="0"/>
        </c:ser>
        <c:ser>
          <c:idx val="2"/>
          <c:order val="2"/>
          <c:tx>
            <c:v>Spiral Key Points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Calcs!$B$9:$B$13</c:f>
              <c:numCache>
                <c:ptCount val="5"/>
                <c:pt idx="0">
                  <c:v>25751.021709831697</c:v>
                </c:pt>
                <c:pt idx="1">
                  <c:v>25654.923479546494</c:v>
                </c:pt>
                <c:pt idx="2">
                  <c:v>21935.99627356727</c:v>
                </c:pt>
                <c:pt idx="3">
                  <c:v>21902.09173298128</c:v>
                </c:pt>
                <c:pt idx="4">
                  <c:v>25667.35916198398</c:v>
                </c:pt>
              </c:numCache>
            </c:numRef>
          </c:xVal>
          <c:yVal>
            <c:numRef>
              <c:f>Calcs!$C$9:$C$13</c:f>
              <c:numCache>
                <c:ptCount val="5"/>
                <c:pt idx="0">
                  <c:v>5915774.402762269</c:v>
                </c:pt>
                <c:pt idx="1">
                  <c:v>5915773.93193362</c:v>
                </c:pt>
                <c:pt idx="2">
                  <c:v>5918332.756471442</c:v>
                </c:pt>
                <c:pt idx="3">
                  <c:v>5918422.676289453</c:v>
                </c:pt>
                <c:pt idx="4">
                  <c:v>5919773.912602799</c:v>
                </c:pt>
              </c:numCache>
            </c:numRef>
          </c:yVal>
          <c:smooth val="0"/>
        </c:ser>
        <c:ser>
          <c:idx val="3"/>
          <c:order val="3"/>
          <c:tx>
            <c:v>Simple Curve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Calcs!$N$26:$N$76</c:f>
              <c:numCache>
                <c:ptCount val="51"/>
                <c:pt idx="0">
                  <c:v>25702.906387754883</c:v>
                </c:pt>
                <c:pt idx="1">
                  <c:v>25605.058594591308</c:v>
                </c:pt>
                <c:pt idx="2">
                  <c:v>25507.248041831117</c:v>
                </c:pt>
                <c:pt idx="3">
                  <c:v>25409.533258677293</c:v>
                </c:pt>
                <c:pt idx="4">
                  <c:v>25311.97271702493</c:v>
                </c:pt>
                <c:pt idx="5">
                  <c:v>25214.62479647199</c:v>
                </c:pt>
                <c:pt idx="6">
                  <c:v>25117.547749385336</c:v>
                </c:pt>
                <c:pt idx="7">
                  <c:v>25020.79966604291</c:v>
                </c:pt>
                <c:pt idx="8">
                  <c:v>24924.43843987287</c:v>
                </c:pt>
                <c:pt idx="9">
                  <c:v>24828.52173281054</c:v>
                </c:pt>
                <c:pt idx="10">
                  <c:v>24733.106940793885</c:v>
                </c:pt>
                <c:pt idx="11">
                  <c:v>24638.251159418145</c:v>
                </c:pt>
                <c:pt idx="12">
                  <c:v>24544.0111497702</c:v>
                </c:pt>
                <c:pt idx="13">
                  <c:v>24450.443304463115</c:v>
                </c:pt>
                <c:pt idx="14">
                  <c:v>24357.603613891148</c:v>
                </c:pt>
                <c:pt idx="15">
                  <c:v>24265.547632725466</c:v>
                </c:pt>
                <c:pt idx="16">
                  <c:v>24174.330446670592</c:v>
                </c:pt>
                <c:pt idx="17">
                  <c:v>24084.006639501473</c:v>
                </c:pt>
                <c:pt idx="18">
                  <c:v>23994.630260400907</c:v>
                </c:pt>
                <c:pt idx="19">
                  <c:v>23906.254791616837</c:v>
                </c:pt>
                <c:pt idx="20">
                  <c:v>23818.933116458964</c:v>
                </c:pt>
                <c:pt idx="21">
                  <c:v>23732.717487653663</c:v>
                </c:pt>
                <c:pt idx="22">
                  <c:v>23647.659496076336</c:v>
                </c:pt>
                <c:pt idx="23">
                  <c:v>23563.810039879732</c:v>
                </c:pt>
                <c:pt idx="24">
                  <c:v>23481.219294036844</c:v>
                </c:pt>
                <c:pt idx="25">
                  <c:v>23399.936680316514</c:v>
                </c:pt>
                <c:pt idx="26">
                  <c:v>23320.010837709768</c:v>
                </c:pt>
                <c:pt idx="27">
                  <c:v>23241.489593324575</c:v>
                </c:pt>
                <c:pt idx="28">
                  <c:v>23164.41993376639</c:v>
                </c:pt>
                <c:pt idx="29">
                  <c:v>23088.847977021676</c:v>
                </c:pt>
                <c:pt idx="30">
                  <c:v>23014.818944861225</c:v>
                </c:pt>
                <c:pt idx="31">
                  <c:v>22942.377135779716</c:v>
                </c:pt>
                <c:pt idx="32">
                  <c:v>22871.565898487774</c:v>
                </c:pt>
                <c:pt idx="33">
                  <c:v>22802.42760597243</c:v>
                </c:pt>
                <c:pt idx="34">
                  <c:v>22735.003630141335</c:v>
                </c:pt>
                <c:pt idx="35">
                  <c:v>22669.334317066132</c:v>
                </c:pt>
                <c:pt idx="36">
                  <c:v>22605.458962839588</c:v>
                </c:pt>
                <c:pt idx="37">
                  <c:v>22543.415790061084</c:v>
                </c:pt>
                <c:pt idx="38">
                  <c:v>22483.241924964477</c:v>
                </c:pt>
                <c:pt idx="39">
                  <c:v>22424.973375201957</c:v>
                </c:pt>
                <c:pt idx="40">
                  <c:v>22368.64500829734</c:v>
                </c:pt>
                <c:pt idx="41">
                  <c:v>22314.290530781534</c:v>
                </c:pt>
                <c:pt idx="42">
                  <c:v>22261.942468022815</c:v>
                </c:pt>
                <c:pt idx="43">
                  <c:v>22211.632144763797</c:v>
                </c:pt>
                <c:pt idx="44">
                  <c:v>22163.389666376966</c:v>
                </c:pt>
                <c:pt idx="45">
                  <c:v>22117.24390084978</c:v>
                </c:pt>
                <c:pt idx="46">
                  <c:v>22073.22246151026</c:v>
                </c:pt>
                <c:pt idx="47">
                  <c:v>22031.35169050337</c:v>
                </c:pt>
                <c:pt idx="48">
                  <c:v>21991.65664302802</c:v>
                </c:pt>
                <c:pt idx="49">
                  <c:v>21954.16107234424</c:v>
                </c:pt>
                <c:pt idx="50">
                  <c:v>21918.887415559315</c:v>
                </c:pt>
              </c:numCache>
            </c:numRef>
          </c:xVal>
          <c:yVal>
            <c:numRef>
              <c:f>Calcs!$O$26:$O$76</c:f>
              <c:numCache>
                <c:ptCount val="51"/>
                <c:pt idx="0">
                  <c:v>5915773.974352598</c:v>
                </c:pt>
                <c:pt idx="1">
                  <c:v>5915774.299968991</c:v>
                </c:pt>
                <c:pt idx="2">
                  <c:v>5915777.018869829</c:v>
                </c:pt>
                <c:pt idx="3">
                  <c:v>5915782.129428137</c:v>
                </c:pt>
                <c:pt idx="4">
                  <c:v>5915789.628585791</c:v>
                </c:pt>
                <c:pt idx="5">
                  <c:v>5915799.511855342</c:v>
                </c:pt>
                <c:pt idx="6">
                  <c:v>5915811.773322708</c:v>
                </c:pt>
                <c:pt idx="7">
                  <c:v>5915826.405650704</c:v>
                </c:pt>
                <c:pt idx="8">
                  <c:v>5915843.40008344</c:v>
                </c:pt>
                <c:pt idx="9">
                  <c:v>5915862.746451558</c:v>
                </c:pt>
                <c:pt idx="10">
                  <c:v>5915884.433178316</c:v>
                </c:pt>
                <c:pt idx="11">
                  <c:v>5915908.447286515</c:v>
                </c:pt>
                <c:pt idx="12">
                  <c:v>5915934.774406269</c:v>
                </c:pt>
                <c:pt idx="13">
                  <c:v>5915963.3987836</c:v>
                </c:pt>
                <c:pt idx="14">
                  <c:v>5915994.303289866</c:v>
                </c:pt>
                <c:pt idx="15">
                  <c:v>5916027.469432008</c:v>
                </c:pt>
                <c:pt idx="16">
                  <c:v>5916062.877363624</c:v>
                </c:pt>
                <c:pt idx="17">
                  <c:v>5916100.505896834</c:v>
                </c:pt>
                <c:pt idx="18">
                  <c:v>5916140.332514966</c:v>
                </c:pt>
                <c:pt idx="19">
                  <c:v>5916182.33338603</c:v>
                </c:pt>
                <c:pt idx="20">
                  <c:v>5916226.483376978</c:v>
                </c:pt>
                <c:pt idx="21">
                  <c:v>5916272.756068738</c:v>
                </c:pt>
                <c:pt idx="22">
                  <c:v>5916321.123772031</c:v>
                </c:pt>
                <c:pt idx="23">
                  <c:v>5916371.557543935</c:v>
                </c:pt>
                <c:pt idx="24">
                  <c:v>5916424.027205209</c:v>
                </c:pt>
                <c:pt idx="25">
                  <c:v>5916478.501358344</c:v>
                </c:pt>
                <c:pt idx="26">
                  <c:v>5916534.947406361</c:v>
                </c:pt>
                <c:pt idx="27">
                  <c:v>5916593.331572307</c:v>
                </c:pt>
                <c:pt idx="28">
                  <c:v>5916653.618919475</c:v>
                </c:pt>
                <c:pt idx="29">
                  <c:v>5916715.773372307</c:v>
                </c:pt>
                <c:pt idx="30">
                  <c:v>5916779.757737978</c:v>
                </c:pt>
                <c:pt idx="31">
                  <c:v>5916845.533728659</c:v>
                </c:pt>
                <c:pt idx="32">
                  <c:v>5916913.061984421</c:v>
                </c:pt>
                <c:pt idx="33">
                  <c:v>5916982.302096792</c:v>
                </c:pt>
                <c:pt idx="34">
                  <c:v>5917053.212632935</c:v>
                </c:pt>
                <c:pt idx="35">
                  <c:v>5917125.751160444</c:v>
                </c:pt>
                <c:pt idx="36">
                  <c:v>5917199.874272734</c:v>
                </c:pt>
                <c:pt idx="37">
                  <c:v>5917275.537615011</c:v>
                </c:pt>
                <c:pt idx="38">
                  <c:v>5917352.695910821</c:v>
                </c:pt>
                <c:pt idx="39">
                  <c:v>5917431.302989138</c:v>
                </c:pt>
                <c:pt idx="40">
                  <c:v>5917511.311811996</c:v>
                </c:pt>
                <c:pt idx="41">
                  <c:v>5917592.674502628</c:v>
                </c:pt>
                <c:pt idx="42">
                  <c:v>5917675.342374127</c:v>
                </c:pt>
                <c:pt idx="43">
                  <c:v>5917759.2659585755</c:v>
                </c:pt>
                <c:pt idx="44">
                  <c:v>5917844.395036641</c:v>
                </c:pt>
                <c:pt idx="45">
                  <c:v>5917930.678667632</c:v>
                </c:pt>
                <c:pt idx="46">
                  <c:v>5918018.065219981</c:v>
                </c:pt>
                <c:pt idx="47">
                  <c:v>5918106.50240214</c:v>
                </c:pt>
                <c:pt idx="48">
                  <c:v>5918195.937293871</c:v>
                </c:pt>
                <c:pt idx="49">
                  <c:v>5918286.316377912</c:v>
                </c:pt>
                <c:pt idx="50">
                  <c:v>5918377.585572003</c:v>
                </c:pt>
              </c:numCache>
            </c:numRef>
          </c:yVal>
          <c:smooth val="0"/>
        </c:ser>
        <c:ser>
          <c:idx val="4"/>
          <c:order val="4"/>
          <c:tx>
            <c:v>Simple Key Points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Calcs!$B$17:$B$19</c:f>
              <c:numCache>
                <c:ptCount val="3"/>
                <c:pt idx="0">
                  <c:v>25702.906387754883</c:v>
                </c:pt>
                <c:pt idx="1">
                  <c:v>21918.887415559315</c:v>
                </c:pt>
                <c:pt idx="2">
                  <c:v>25667.29256076901</c:v>
                </c:pt>
              </c:numCache>
            </c:numRef>
          </c:xVal>
          <c:yVal>
            <c:numRef>
              <c:f>Calcs!$C$17:$C$19</c:f>
              <c:numCache>
                <c:ptCount val="3"/>
                <c:pt idx="0">
                  <c:v>5915773.974352598</c:v>
                </c:pt>
                <c:pt idx="1">
                  <c:v>5918377.585572003</c:v>
                </c:pt>
                <c:pt idx="2">
                  <c:v>5919773.815806372</c:v>
                </c:pt>
              </c:numCache>
            </c:numRef>
          </c:yVal>
          <c:smooth val="0"/>
        </c:ser>
        <c:axId val="35531803"/>
        <c:axId val="51350772"/>
      </c:scatterChart>
      <c:valAx>
        <c:axId val="35531803"/>
        <c:scaling>
          <c:orientation val="minMax"/>
          <c:min val="20000"/>
        </c:scaling>
        <c:axPos val="b"/>
        <c:delete val="0"/>
        <c:numFmt formatCode="General" sourceLinked="1"/>
        <c:majorTickMark val="out"/>
        <c:minorTickMark val="none"/>
        <c:tickLblPos val="nextTo"/>
        <c:crossAx val="51350772"/>
        <c:crosses val="autoZero"/>
        <c:crossBetween val="midCat"/>
        <c:dispUnits/>
      </c:valAx>
      <c:valAx>
        <c:axId val="513507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5318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6"/>
          <c:y val="0.08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15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2"/>
  <dimension ref="B3:B16"/>
  <sheetViews>
    <sheetView workbookViewId="0" topLeftCell="A1">
      <selection activeCell="B12" sqref="B12"/>
    </sheetView>
  </sheetViews>
  <sheetFormatPr defaultColWidth="9.140625" defaultRowHeight="12.75"/>
  <cols>
    <col min="2" max="2" width="93.57421875" style="0" customWidth="1"/>
  </cols>
  <sheetData>
    <row r="3" ht="26.25">
      <c r="B3" s="2" t="s">
        <v>54</v>
      </c>
    </row>
    <row r="5" ht="18">
      <c r="B5" s="3" t="s">
        <v>51</v>
      </c>
    </row>
    <row r="7" s="5" customFormat="1" ht="38.25">
      <c r="B7" s="4" t="s">
        <v>55</v>
      </c>
    </row>
    <row r="10" ht="12.75">
      <c r="B10" t="s">
        <v>46</v>
      </c>
    </row>
    <row r="11" ht="12.75">
      <c r="B11" s="10" t="s">
        <v>47</v>
      </c>
    </row>
    <row r="12" ht="12.75">
      <c r="B12" s="10" t="s">
        <v>52</v>
      </c>
    </row>
    <row r="13" ht="12.75">
      <c r="B13" s="6"/>
    </row>
    <row r="14" ht="12.75">
      <c r="B14" s="6"/>
    </row>
    <row r="15" ht="12.75">
      <c r="B15" s="6"/>
    </row>
    <row r="16" ht="12.75">
      <c r="B16" s="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1"/>
  <dimension ref="A2:B33"/>
  <sheetViews>
    <sheetView workbookViewId="0" topLeftCell="A1">
      <selection activeCell="B6" sqref="B6"/>
    </sheetView>
  </sheetViews>
  <sheetFormatPr defaultColWidth="9.140625" defaultRowHeight="12.75"/>
  <cols>
    <col min="2" max="2" width="109.28125" style="0" customWidth="1"/>
  </cols>
  <sheetData>
    <row r="2" spans="1:2" s="5" customFormat="1" ht="51">
      <c r="A2" s="13">
        <v>1</v>
      </c>
      <c r="B2" s="14" t="s">
        <v>53</v>
      </c>
    </row>
    <row r="3" spans="1:2" s="5" customFormat="1" ht="12.75">
      <c r="A3" s="13"/>
      <c r="B3" s="14"/>
    </row>
    <row r="4" spans="1:2" s="5" customFormat="1" ht="51">
      <c r="A4" s="13">
        <v>2</v>
      </c>
      <c r="B4" s="15" t="s">
        <v>49</v>
      </c>
    </row>
    <row r="5" spans="1:2" s="5" customFormat="1" ht="12.75">
      <c r="A5" s="13"/>
      <c r="B5" s="14"/>
    </row>
    <row r="6" spans="1:2" s="5" customFormat="1" ht="25.5">
      <c r="A6" s="13">
        <v>3</v>
      </c>
      <c r="B6" s="15" t="s">
        <v>50</v>
      </c>
    </row>
    <row r="7" spans="1:2" s="5" customFormat="1" ht="12.75">
      <c r="A7" s="13"/>
      <c r="B7" s="14"/>
    </row>
    <row r="8" spans="1:2" s="5" customFormat="1" ht="12.75">
      <c r="A8" s="13"/>
      <c r="B8" s="14"/>
    </row>
    <row r="9" spans="1:2" s="5" customFormat="1" ht="12.75">
      <c r="A9" s="13"/>
      <c r="B9" s="14"/>
    </row>
    <row r="11" ht="12.75">
      <c r="B11" s="16"/>
    </row>
    <row r="12" ht="12.75">
      <c r="B12" s="17"/>
    </row>
    <row r="13" ht="12.75">
      <c r="B13" s="18"/>
    </row>
    <row r="14" ht="12.75">
      <c r="B14" s="17"/>
    </row>
    <row r="15" ht="12.75">
      <c r="B15" s="16"/>
    </row>
    <row r="16" ht="12.75">
      <c r="B16" s="17"/>
    </row>
    <row r="17" ht="12.75">
      <c r="B17" s="18"/>
    </row>
    <row r="18" ht="12.75">
      <c r="B18" s="17"/>
    </row>
    <row r="19" ht="12.75">
      <c r="B19" s="16"/>
    </row>
    <row r="20" ht="12.75">
      <c r="B20" s="17"/>
    </row>
    <row r="21" ht="12.75">
      <c r="B21" s="18"/>
    </row>
    <row r="22" ht="12.75">
      <c r="B22" s="17"/>
    </row>
    <row r="23" ht="12.75">
      <c r="B23" s="16"/>
    </row>
    <row r="24" ht="12.75">
      <c r="B24" s="17"/>
    </row>
    <row r="25" ht="12.75">
      <c r="B25" s="18"/>
    </row>
    <row r="26" ht="12.75">
      <c r="B26" s="17"/>
    </row>
    <row r="27" ht="12.75">
      <c r="B27" s="16"/>
    </row>
    <row r="28" ht="12.75">
      <c r="B28" s="17"/>
    </row>
    <row r="29" ht="12.75">
      <c r="B29" s="17"/>
    </row>
    <row r="30" ht="12.75">
      <c r="B30" s="17"/>
    </row>
    <row r="31" ht="12.75">
      <c r="B31" s="16"/>
    </row>
    <row r="32" ht="12.75">
      <c r="B32" s="17"/>
    </row>
    <row r="33" ht="12.75">
      <c r="B33" s="1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2:T116"/>
  <sheetViews>
    <sheetView tabSelected="1" workbookViewId="0" topLeftCell="A1">
      <selection activeCell="C22" sqref="C22"/>
    </sheetView>
  </sheetViews>
  <sheetFormatPr defaultColWidth="9.140625" defaultRowHeight="12.75"/>
  <cols>
    <col min="2" max="2" width="9.8515625" style="0" bestFit="1" customWidth="1"/>
    <col min="3" max="3" width="14.00390625" style="0" customWidth="1"/>
    <col min="4" max="4" width="14.8515625" style="0" customWidth="1"/>
    <col min="5" max="5" width="9.7109375" style="0" customWidth="1"/>
    <col min="6" max="6" width="8.421875" style="0" customWidth="1"/>
    <col min="15" max="15" width="12.421875" style="0" bestFit="1" customWidth="1"/>
  </cols>
  <sheetData>
    <row r="2" spans="1:10" ht="12.75">
      <c r="A2" s="1"/>
      <c r="B2" s="1" t="s">
        <v>3</v>
      </c>
      <c r="C2" s="1" t="s">
        <v>5</v>
      </c>
      <c r="D2" s="1" t="s">
        <v>4</v>
      </c>
      <c r="E2" s="1" t="s">
        <v>0</v>
      </c>
      <c r="F2" s="1" t="s">
        <v>1</v>
      </c>
      <c r="G2" s="1"/>
      <c r="H2" s="1" t="s">
        <v>6</v>
      </c>
      <c r="I2" s="1" t="s">
        <v>7</v>
      </c>
      <c r="J2" s="1" t="s">
        <v>22</v>
      </c>
    </row>
    <row r="3" spans="1:6" ht="18">
      <c r="A3" s="1" t="s">
        <v>31</v>
      </c>
      <c r="B3" s="11">
        <v>1000</v>
      </c>
      <c r="C3" s="8">
        <v>29749</v>
      </c>
      <c r="D3" s="8">
        <v>5915810</v>
      </c>
      <c r="E3" s="9"/>
      <c r="F3" s="9"/>
    </row>
    <row r="4" spans="1:13" ht="18">
      <c r="A4" s="1" t="s">
        <v>32</v>
      </c>
      <c r="B4" s="12">
        <f>B3+((C4-C3)^2+(D4-D3)^2)^0.5</f>
        <v>7851.2715608126355</v>
      </c>
      <c r="C4" s="8">
        <v>22898</v>
      </c>
      <c r="D4" s="8">
        <v>5915749</v>
      </c>
      <c r="E4" s="8">
        <v>4000</v>
      </c>
      <c r="F4" s="8">
        <v>620</v>
      </c>
      <c r="H4">
        <f>C4-C3</f>
        <v>-6851</v>
      </c>
      <c r="I4">
        <f>D4-D3</f>
        <v>-61</v>
      </c>
      <c r="J4">
        <f>IF(H4&lt;0,270-180/PI()*ATAN(I4/H4),IF(H4&gt;0,90-180/PI()*ATAN(I4/H4),IF(I4&gt;0,0,180)))</f>
        <v>269.4898627653045</v>
      </c>
      <c r="K4">
        <f>J5-J4</f>
        <v>70.08045520921456</v>
      </c>
      <c r="L4" t="s">
        <v>45</v>
      </c>
      <c r="M4">
        <f>J5-J4</f>
        <v>70.08045520921456</v>
      </c>
    </row>
    <row r="5" spans="1:13" ht="18">
      <c r="A5" s="1" t="s">
        <v>33</v>
      </c>
      <c r="B5" s="9"/>
      <c r="C5" s="8">
        <v>20212</v>
      </c>
      <c r="D5" s="8">
        <v>5922960</v>
      </c>
      <c r="E5" s="9"/>
      <c r="F5" s="9"/>
      <c r="H5">
        <f>C5-C4</f>
        <v>-2686</v>
      </c>
      <c r="I5">
        <f>D5-D4</f>
        <v>7211</v>
      </c>
      <c r="J5">
        <f>IF(H5&lt;0,270-180/PI()*ATAN(I5/H5),IF(H5&gt;0,90-180/PI()*ATAN(I5/H5),IF(I5&gt;0,0,180)))</f>
        <v>339.57031797451907</v>
      </c>
      <c r="M5">
        <f>IF(M4&gt;0,IF(M4&lt;180,M4,M4-360),IF(M4&lt;-180,360+M4,M4))</f>
        <v>70.08045520921456</v>
      </c>
    </row>
    <row r="6" spans="3:20" ht="12.75">
      <c r="C6" s="7"/>
      <c r="D6" s="7"/>
      <c r="S6">
        <v>22711.1</v>
      </c>
      <c r="T6">
        <v>5920537.4</v>
      </c>
    </row>
    <row r="7" spans="1:20" ht="12.75">
      <c r="A7" s="1" t="s">
        <v>35</v>
      </c>
      <c r="B7" s="1"/>
      <c r="C7" s="1"/>
      <c r="D7" s="7"/>
      <c r="E7" s="1" t="s">
        <v>38</v>
      </c>
      <c r="I7" s="1" t="s">
        <v>37</v>
      </c>
      <c r="S7">
        <v>22932.5</v>
      </c>
      <c r="T7">
        <v>5920546.6</v>
      </c>
    </row>
    <row r="8" spans="1:4" ht="12.75">
      <c r="A8" s="1" t="s">
        <v>36</v>
      </c>
      <c r="B8" s="1" t="s">
        <v>5</v>
      </c>
      <c r="C8" s="1" t="s">
        <v>4</v>
      </c>
      <c r="D8" s="7"/>
    </row>
    <row r="9" spans="1:10" ht="12.75">
      <c r="A9" t="s">
        <v>18</v>
      </c>
      <c r="B9">
        <f>C26</f>
        <v>25751.021709831697</v>
      </c>
      <c r="C9">
        <f>D26</f>
        <v>5915774.402762269</v>
      </c>
      <c r="D9" s="7"/>
      <c r="E9" t="s">
        <v>9</v>
      </c>
      <c r="F9">
        <f>F4^2/E4</f>
        <v>96.1</v>
      </c>
      <c r="I9" t="s">
        <v>11</v>
      </c>
      <c r="J9">
        <f>F10/F22*E4</f>
        <v>4892.538738788823</v>
      </c>
    </row>
    <row r="10" spans="1:10" ht="12.75">
      <c r="A10" t="s">
        <v>19</v>
      </c>
      <c r="B10">
        <f>C46</f>
        <v>25654.923479546494</v>
      </c>
      <c r="C10">
        <f>D46</f>
        <v>5915773.93193362</v>
      </c>
      <c r="D10" s="7"/>
      <c r="E10" t="s">
        <v>13</v>
      </c>
      <c r="F10">
        <f>ABS(M5)</f>
        <v>70.08045520921456</v>
      </c>
      <c r="I10" t="s">
        <v>39</v>
      </c>
      <c r="J10">
        <f>E4*TAN(F10/2/F22)</f>
        <v>2805.017568992369</v>
      </c>
    </row>
    <row r="11" spans="1:11" ht="12.75">
      <c r="A11" t="s">
        <v>25</v>
      </c>
      <c r="B11">
        <f>C96</f>
        <v>21935.99627356727</v>
      </c>
      <c r="C11">
        <f>D96</f>
        <v>5918332.756471442</v>
      </c>
      <c r="D11" s="7"/>
      <c r="E11" t="s">
        <v>12</v>
      </c>
      <c r="F11">
        <f>90/PI()*F9/E4</f>
        <v>0.6882655514009014</v>
      </c>
      <c r="I11" t="s">
        <v>26</v>
      </c>
      <c r="J11">
        <v>0</v>
      </c>
      <c r="K11">
        <f>$N$26+J11*COS(PI()/2-$J$4/$F$22)-J12*SIN(PI()/2-$J$4/$F$22)</f>
        <v>25667.29256076901</v>
      </c>
    </row>
    <row r="12" spans="1:11" ht="12.75">
      <c r="A12" t="s">
        <v>28</v>
      </c>
      <c r="B12">
        <f>C116</f>
        <v>21902.09173298128</v>
      </c>
      <c r="C12">
        <f>D116</f>
        <v>5918422.676289453</v>
      </c>
      <c r="D12" s="7"/>
      <c r="E12" t="s">
        <v>10</v>
      </c>
      <c r="F12">
        <f>ABS(F10)-2*F11</f>
        <v>68.70392410641276</v>
      </c>
      <c r="I12" t="s">
        <v>27</v>
      </c>
      <c r="J12">
        <f>IF($M$5&gt;0,-1*$E$4,$E$4)</f>
        <v>-4000</v>
      </c>
      <c r="K12">
        <f>$O$26+J12*COS(PI()/2-$J$4/$F$22)+J11*SIN(PI()/2-$J$4/$F$22)</f>
        <v>5919773.815806372</v>
      </c>
    </row>
    <row r="13" spans="1:6" ht="12.75">
      <c r="A13" t="s">
        <v>29</v>
      </c>
      <c r="B13">
        <f>G18</f>
        <v>25667.35916198398</v>
      </c>
      <c r="C13">
        <f>G19</f>
        <v>5919773.912602799</v>
      </c>
      <c r="D13" s="7"/>
      <c r="E13" t="s">
        <v>11</v>
      </c>
      <c r="F13">
        <f>F12/360*2*PI()*E4</f>
        <v>4796.438738788822</v>
      </c>
    </row>
    <row r="14" spans="4:6" ht="12.75">
      <c r="D14" s="7"/>
      <c r="E14" t="s">
        <v>8</v>
      </c>
      <c r="F14">
        <f>F9*(1-F20^2/10+F20^4/216-F20^6/9360)</f>
        <v>96.09861328476251</v>
      </c>
    </row>
    <row r="15" spans="1:6" ht="12.75">
      <c r="A15" s="1" t="s">
        <v>48</v>
      </c>
      <c r="B15" s="1"/>
      <c r="C15" s="1"/>
      <c r="D15" s="7"/>
      <c r="E15" t="s">
        <v>2</v>
      </c>
      <c r="F15">
        <f>F9*(F20/3-F20^3/42+F20^5/1320-F20^7/75600)</f>
        <v>0.3847964504877161</v>
      </c>
    </row>
    <row r="16" spans="1:6" ht="12.75">
      <c r="A16" s="1" t="s">
        <v>36</v>
      </c>
      <c r="B16" s="1" t="s">
        <v>5</v>
      </c>
      <c r="C16" s="1" t="s">
        <v>4</v>
      </c>
      <c r="D16" s="7"/>
      <c r="E16" t="s">
        <v>15</v>
      </c>
      <c r="F16">
        <f>F15-E4*(1-COS(F20))</f>
        <v>0.09619960839345859</v>
      </c>
    </row>
    <row r="17" spans="1:6" ht="12.75">
      <c r="A17" t="s">
        <v>40</v>
      </c>
      <c r="B17">
        <f>N26</f>
        <v>25702.906387754883</v>
      </c>
      <c r="C17">
        <f>O26</f>
        <v>5915773.974352598</v>
      </c>
      <c r="D17" s="7"/>
      <c r="E17" t="s">
        <v>16</v>
      </c>
      <c r="F17">
        <f>F14-E4*SIN(F20)+(E4+F16)*TAN(ABS(F21)/2)</f>
        <v>2853.134798270463</v>
      </c>
    </row>
    <row r="18" spans="1:7" ht="12.75">
      <c r="A18" t="s">
        <v>42</v>
      </c>
      <c r="B18">
        <f>N76</f>
        <v>21918.887415559315</v>
      </c>
      <c r="C18">
        <f>O76</f>
        <v>5918377.585572003</v>
      </c>
      <c r="D18" s="7"/>
      <c r="E18" t="s">
        <v>26</v>
      </c>
      <c r="F18">
        <f>F14-E4*SIN(F11/F22)</f>
        <v>48.049768880176146</v>
      </c>
      <c r="G18">
        <f>$C$26+F18*COS(PI()/2-$J$4/$F$22)-F19*SIN(PI()/2-$J$4/$F$22)</f>
        <v>25667.35916198398</v>
      </c>
    </row>
    <row r="19" spans="1:7" ht="12.75">
      <c r="A19" t="s">
        <v>29</v>
      </c>
      <c r="B19">
        <f>K11</f>
        <v>25667.29256076901</v>
      </c>
      <c r="C19">
        <f>K12</f>
        <v>5919773.815806372</v>
      </c>
      <c r="D19" s="7"/>
      <c r="E19" t="s">
        <v>27</v>
      </c>
      <c r="F19">
        <f>IF($M$5&gt;0,0-F15-E4*COS(F11/F22),F15+E4*COS(F11/F22))</f>
        <v>-4000.0961996083934</v>
      </c>
      <c r="G19">
        <f>$D$26+F19*COS(PI()/2-$J$4/$F$22)+F18*SIN(PI()/2-$J$4/$F$22)</f>
        <v>5919773.912602799</v>
      </c>
    </row>
    <row r="20" spans="4:6" ht="12.75">
      <c r="D20" s="7"/>
      <c r="E20" t="s">
        <v>14</v>
      </c>
      <c r="F20">
        <f>F11*PI()/180</f>
        <v>0.012012499999999999</v>
      </c>
    </row>
    <row r="21" spans="4:6" ht="12.75">
      <c r="D21" s="7"/>
      <c r="E21" t="s">
        <v>17</v>
      </c>
      <c r="F21">
        <f>F10*PI()/180</f>
        <v>1.2231346846972055</v>
      </c>
    </row>
    <row r="22" spans="4:6" ht="12.75">
      <c r="D22" s="7"/>
      <c r="E22" t="s">
        <v>30</v>
      </c>
      <c r="F22">
        <f>180/PI()</f>
        <v>57.29577951308232</v>
      </c>
    </row>
    <row r="24" spans="2:13" ht="12.75">
      <c r="B24" s="1" t="s">
        <v>34</v>
      </c>
      <c r="M24" s="1" t="s">
        <v>41</v>
      </c>
    </row>
    <row r="25" spans="2:20" ht="12.75">
      <c r="B25" s="1" t="s">
        <v>3</v>
      </c>
      <c r="C25" s="1" t="s">
        <v>5</v>
      </c>
      <c r="D25" s="1" t="s">
        <v>4</v>
      </c>
      <c r="G25" t="s">
        <v>20</v>
      </c>
      <c r="H25" t="s">
        <v>21</v>
      </c>
      <c r="I25" t="s">
        <v>23</v>
      </c>
      <c r="J25" t="s">
        <v>24</v>
      </c>
      <c r="M25" s="1" t="s">
        <v>3</v>
      </c>
      <c r="N25" s="1" t="s">
        <v>5</v>
      </c>
      <c r="O25" s="1" t="s">
        <v>4</v>
      </c>
      <c r="Q25" t="s">
        <v>20</v>
      </c>
      <c r="R25" t="s">
        <v>21</v>
      </c>
      <c r="S25" t="s">
        <v>23</v>
      </c>
      <c r="T25" t="s">
        <v>24</v>
      </c>
    </row>
    <row r="26" spans="1:15" ht="12.75">
      <c r="A26" t="s">
        <v>18</v>
      </c>
      <c r="B26">
        <f>B4-F17</f>
        <v>4998.136762542173</v>
      </c>
      <c r="C26">
        <f>C3+(B26-B3)*SIN(PI()/180*J4)</f>
        <v>25751.021709831697</v>
      </c>
      <c r="D26">
        <f>D3+(B26-B3)*COS(PI()/180*J4)</f>
        <v>5915774.402762269</v>
      </c>
      <c r="G26">
        <f>B26-$B$26</f>
        <v>0</v>
      </c>
      <c r="L26" t="s">
        <v>40</v>
      </c>
      <c r="M26">
        <f>B4-J10</f>
        <v>5046.2539918202665</v>
      </c>
      <c r="N26">
        <f>C3+(M26-B3)*SIN(J4/F22)</f>
        <v>25702.906387754883</v>
      </c>
      <c r="O26">
        <f>D3+(M26-B3)*COS(J4/F22)</f>
        <v>5915773.974352598</v>
      </c>
    </row>
    <row r="27" spans="2:20" ht="12.75">
      <c r="B27">
        <f aca="true" t="shared" si="0" ref="B27:B46">B26+$F$9/20</f>
        <v>5002.941762542173</v>
      </c>
      <c r="C27">
        <f aca="true" t="shared" si="1" ref="C27:C58">$C$26+I27*COS(PI()/2-$J$4/$F$22)-J27*SIN(PI()/2-$J$4/$F$22)</f>
        <v>25746.21689985753</v>
      </c>
      <c r="D27">
        <f aca="true" t="shared" si="2" ref="D27:D58">$D$26+J27*COS(PI()/2-$J$4/$F$22)+I27*SIN(PI()/2-$J$4/$F$22)</f>
        <v>5915774.360029257</v>
      </c>
      <c r="G27">
        <f>B27-$B$26</f>
        <v>4.805000000000291</v>
      </c>
      <c r="H27">
        <f aca="true" t="shared" si="3" ref="H27:H46">G27^2/$F$9^2*$F$20</f>
        <v>3.003125000000364E-05</v>
      </c>
      <c r="I27">
        <f>G27*(1-H27^2/10+H27^4/216-H27^6/9360)</f>
        <v>4.804999999566939</v>
      </c>
      <c r="J27">
        <f>IF($M$5&gt;0,-1*G27*(H27/3-H27^3/42+H27^5/1320-H27^7/75600),G27*(H27/3-H27^3/42+H27^5/1320-H27^7/75600))</f>
        <v>-4.810005208024348E-05</v>
      </c>
      <c r="M27">
        <f>M26+$J$9/50</f>
        <v>5144.104766596043</v>
      </c>
      <c r="N27">
        <f>$N$26+S27*COS(PI()/2-$J$4/$F$22)-T27*SIN(PI()/2-$J$4/$F$22)</f>
        <v>25605.058594591308</v>
      </c>
      <c r="O27">
        <f>$O$26+T27*COS(PI()/2-$J$4/$F$22)+S27*SIN(PI()/2-$J$4/$F$22)</f>
        <v>5915774.299968991</v>
      </c>
      <c r="Q27">
        <f>M27-$M$26</f>
        <v>97.8507747757767</v>
      </c>
      <c r="R27">
        <f>Q27/$E$4</f>
        <v>0.024462693693944174</v>
      </c>
      <c r="S27">
        <f>$J$11+$E$4*COS(PI()/2-R27)</f>
        <v>97.84101570251022</v>
      </c>
      <c r="T27">
        <f>IF($M$5&gt;0,$J$12+$E$4*SIN(PI()/2-R27),$J$12-$E$4*SIN(PI()/2-R27))</f>
        <v>-1.1967870816270079</v>
      </c>
    </row>
    <row r="28" spans="2:20" ht="12.75">
      <c r="B28">
        <f t="shared" si="0"/>
        <v>5007.746762542173</v>
      </c>
      <c r="C28">
        <f t="shared" si="1"/>
        <v>25741.412087326815</v>
      </c>
      <c r="D28">
        <f t="shared" si="2"/>
        <v>5915774.317584835</v>
      </c>
      <c r="G28">
        <f aca="true" t="shared" si="4" ref="G28:G46">B28-$B$26</f>
        <v>9.610000000000582</v>
      </c>
      <c r="H28">
        <f t="shared" si="3"/>
        <v>0.00012012500000001456</v>
      </c>
      <c r="I28">
        <f aca="true" t="shared" si="5" ref="I28:I46">G28*(1-H28^2/10+H28^4/216-H28^6/9360)</f>
        <v>9.609999986133337</v>
      </c>
      <c r="J28">
        <f aca="true" t="shared" si="6" ref="J28:J46">IF($M$5&gt;0,-1*G28*(H28/3-H28^3/42+H28^5/1320-H28^7/75600),G28*(H28/3-H28^3/42+H28^5/1320-H28^7/75600))</f>
        <v>-0.0003848004162701169</v>
      </c>
      <c r="M28">
        <f aca="true" t="shared" si="7" ref="M28:M76">M27+$J$9/50</f>
        <v>5241.95554137182</v>
      </c>
      <c r="N28">
        <f aca="true" t="shared" si="8" ref="N28:N76">$N$26+S28*COS(PI()/2-$J$4/$F$22)-T28*SIN(PI()/2-$J$4/$F$22)</f>
        <v>25507.248041831117</v>
      </c>
      <c r="O28">
        <f aca="true" t="shared" si="9" ref="O28:O76">$O$26+T28*COS(PI()/2-$J$4/$F$22)+S28*SIN(PI()/2-$J$4/$F$22)</f>
        <v>5915777.018869829</v>
      </c>
      <c r="Q28">
        <f aca="true" t="shared" si="10" ref="Q28:Q76">M28-$M$26</f>
        <v>195.7015495515534</v>
      </c>
      <c r="R28">
        <f aca="true" t="shared" si="11" ref="R28:R76">Q28/$E$4</f>
        <v>0.04892538738788835</v>
      </c>
      <c r="S28">
        <f aca="true" t="shared" si="12" ref="S28:S76">$J$11+$E$4*COS(PI()/2-R28)</f>
        <v>195.6234839731963</v>
      </c>
      <c r="T28">
        <f aca="true" t="shared" si="13" ref="T28:T76">IF($M$5&gt;0,$J$12+$E$4*SIN(PI()/2-R28),$J$12-$E$4*SIN(PI()/2-R28))</f>
        <v>-4.786432176849303</v>
      </c>
    </row>
    <row r="29" spans="2:20" ht="12.75">
      <c r="B29">
        <f t="shared" si="0"/>
        <v>5012.5517625421735</v>
      </c>
      <c r="C29">
        <f t="shared" si="1"/>
        <v>25736.60726973503</v>
      </c>
      <c r="D29">
        <f t="shared" si="2"/>
        <v>5915774.275717591</v>
      </c>
      <c r="G29">
        <f t="shared" si="4"/>
        <v>14.415000000000873</v>
      </c>
      <c r="H29">
        <f t="shared" si="3"/>
        <v>0.00027028125000003276</v>
      </c>
      <c r="I29">
        <f t="shared" si="5"/>
        <v>14.41499989469648</v>
      </c>
      <c r="J29">
        <f t="shared" si="6"/>
        <v>-0.0012987013994736163</v>
      </c>
      <c r="M29">
        <f t="shared" si="7"/>
        <v>5339.806316147597</v>
      </c>
      <c r="N29">
        <f t="shared" si="8"/>
        <v>25409.533258677293</v>
      </c>
      <c r="O29">
        <f t="shared" si="9"/>
        <v>5915782.129428137</v>
      </c>
      <c r="Q29">
        <f t="shared" si="10"/>
        <v>293.5523243273301</v>
      </c>
      <c r="R29">
        <f t="shared" si="11"/>
        <v>0.07338808108183252</v>
      </c>
      <c r="S29">
        <f t="shared" si="12"/>
        <v>293.28889241464225</v>
      </c>
      <c r="T29">
        <f t="shared" si="13"/>
        <v>-10.766787265227777</v>
      </c>
    </row>
    <row r="30" spans="2:20" ht="12.75">
      <c r="B30">
        <f t="shared" si="0"/>
        <v>5017.356762542174</v>
      </c>
      <c r="C30">
        <f t="shared" si="1"/>
        <v>25731.802444681616</v>
      </c>
      <c r="D30">
        <f t="shared" si="2"/>
        <v>5915774.234716115</v>
      </c>
      <c r="G30">
        <f t="shared" si="4"/>
        <v>19.220000000001164</v>
      </c>
      <c r="H30">
        <f t="shared" si="3"/>
        <v>0.00048050000000005825</v>
      </c>
      <c r="I30">
        <f t="shared" si="5"/>
        <v>19.219999556249327</v>
      </c>
      <c r="J30">
        <f t="shared" si="6"/>
        <v>-0.0030784032825665695</v>
      </c>
      <c r="M30">
        <f t="shared" si="7"/>
        <v>5437.657090923373</v>
      </c>
      <c r="N30">
        <f t="shared" si="8"/>
        <v>25311.97271702493</v>
      </c>
      <c r="O30">
        <f t="shared" si="9"/>
        <v>5915789.628585791</v>
      </c>
      <c r="Q30">
        <f t="shared" si="10"/>
        <v>391.4030991031068</v>
      </c>
      <c r="R30">
        <f t="shared" si="11"/>
        <v>0.0978507747757767</v>
      </c>
      <c r="S30">
        <f t="shared" si="12"/>
        <v>390.778798677274</v>
      </c>
      <c r="T30">
        <f t="shared" si="13"/>
        <v>-19.134273740905883</v>
      </c>
    </row>
    <row r="31" spans="2:20" ht="12.75">
      <c r="B31">
        <f t="shared" si="0"/>
        <v>5022.161762542174</v>
      </c>
      <c r="C31">
        <f t="shared" si="1"/>
        <v>25726.997609922044</v>
      </c>
      <c r="D31">
        <f t="shared" si="2"/>
        <v>5915774.194869</v>
      </c>
      <c r="G31">
        <f t="shared" si="4"/>
        <v>24.025000000001455</v>
      </c>
      <c r="H31">
        <f t="shared" si="3"/>
        <v>0.000750781250000091</v>
      </c>
      <c r="I31">
        <f t="shared" si="5"/>
        <v>24.024998645778343</v>
      </c>
      <c r="J31">
        <f t="shared" si="6"/>
        <v>-0.0060125062683402996</v>
      </c>
      <c r="M31">
        <f t="shared" si="7"/>
        <v>5535.50786569915</v>
      </c>
      <c r="N31">
        <f t="shared" si="8"/>
        <v>25214.62479647199</v>
      </c>
      <c r="O31">
        <f t="shared" si="9"/>
        <v>5915799.511855342</v>
      </c>
      <c r="Q31">
        <f t="shared" si="10"/>
        <v>489.2538738788835</v>
      </c>
      <c r="R31">
        <f t="shared" si="11"/>
        <v>0.12231346846972087</v>
      </c>
      <c r="S31">
        <f t="shared" si="12"/>
        <v>488.0348654308913</v>
      </c>
      <c r="T31">
        <f t="shared" si="13"/>
        <v>-29.883884554023098</v>
      </c>
    </row>
    <row r="32" spans="2:20" ht="12.75">
      <c r="B32">
        <f t="shared" si="0"/>
        <v>5026.966762542174</v>
      </c>
      <c r="C32">
        <f t="shared" si="1"/>
        <v>25722.19276341978</v>
      </c>
      <c r="D32">
        <f t="shared" si="2"/>
        <v>5915774.156464839</v>
      </c>
      <c r="G32">
        <f t="shared" si="4"/>
        <v>28.830000000001746</v>
      </c>
      <c r="H32">
        <f t="shared" si="3"/>
        <v>0.001081125000000131</v>
      </c>
      <c r="I32">
        <f t="shared" si="5"/>
        <v>28.82999663026139</v>
      </c>
      <c r="J32">
        <f t="shared" si="6"/>
        <v>-0.010389610382594602</v>
      </c>
      <c r="M32">
        <f t="shared" si="7"/>
        <v>5633.358640474927</v>
      </c>
      <c r="N32">
        <f t="shared" si="8"/>
        <v>25117.547749385336</v>
      </c>
      <c r="O32">
        <f t="shared" si="9"/>
        <v>5915811.773322708</v>
      </c>
      <c r="Q32">
        <f t="shared" si="10"/>
        <v>587.1046486546602</v>
      </c>
      <c r="R32">
        <f t="shared" si="11"/>
        <v>0.14677616216366504</v>
      </c>
      <c r="S32">
        <f t="shared" si="12"/>
        <v>584.998895273342</v>
      </c>
      <c r="T32">
        <f t="shared" si="13"/>
        <v>-43.00918720690379</v>
      </c>
    </row>
    <row r="33" spans="2:20" ht="12.75">
      <c r="B33">
        <f t="shared" si="0"/>
        <v>5031.771762542175</v>
      </c>
      <c r="C33">
        <f t="shared" si="1"/>
        <v>25717.387903398285</v>
      </c>
      <c r="D33">
        <f t="shared" si="2"/>
        <v>5915774.119792228</v>
      </c>
      <c r="G33">
        <f t="shared" si="4"/>
        <v>33.63500000000204</v>
      </c>
      <c r="H33">
        <f t="shared" si="3"/>
        <v>0.0014715312500001782</v>
      </c>
      <c r="I33">
        <f t="shared" si="5"/>
        <v>33.63499271666568</v>
      </c>
      <c r="J33">
        <f t="shared" si="6"/>
        <v>-0.01649831531276314</v>
      </c>
      <c r="M33">
        <f t="shared" si="7"/>
        <v>5731.209415250703</v>
      </c>
      <c r="N33">
        <f t="shared" si="8"/>
        <v>25020.79966604291</v>
      </c>
      <c r="O33">
        <f t="shared" si="9"/>
        <v>5915826.405650704</v>
      </c>
      <c r="Q33">
        <f t="shared" si="10"/>
        <v>684.9554234304369</v>
      </c>
      <c r="R33">
        <f t="shared" si="11"/>
        <v>0.17123885585760923</v>
      </c>
      <c r="S33">
        <f t="shared" si="12"/>
        <v>681.612865555479</v>
      </c>
      <c r="T33">
        <f t="shared" si="13"/>
        <v>-58.502327603217964</v>
      </c>
    </row>
    <row r="34" spans="2:20" ht="12.75">
      <c r="B34">
        <f t="shared" si="0"/>
        <v>5036.576762542175</v>
      </c>
      <c r="C34">
        <f t="shared" si="1"/>
        <v>25712.583028393034</v>
      </c>
      <c r="D34">
        <f t="shared" si="2"/>
        <v>5915774.085139762</v>
      </c>
      <c r="G34">
        <f t="shared" si="4"/>
        <v>38.44000000000233</v>
      </c>
      <c r="H34">
        <f t="shared" si="3"/>
        <v>0.001922000000000233</v>
      </c>
      <c r="I34">
        <f t="shared" si="5"/>
        <v>38.43998579994586</v>
      </c>
      <c r="J34">
        <f t="shared" si="6"/>
        <v>-0.024627220168454478</v>
      </c>
      <c r="M34">
        <f t="shared" si="7"/>
        <v>5829.06019002648</v>
      </c>
      <c r="N34">
        <f t="shared" si="8"/>
        <v>24924.43843987287</v>
      </c>
      <c r="O34">
        <f t="shared" si="9"/>
        <v>5915843.40008344</v>
      </c>
      <c r="Q34">
        <f t="shared" si="10"/>
        <v>782.8061982062136</v>
      </c>
      <c r="R34">
        <f t="shared" si="11"/>
        <v>0.1957015495515534</v>
      </c>
      <c r="S34">
        <f t="shared" si="12"/>
        <v>777.818963101531</v>
      </c>
      <c r="T34">
        <f t="shared" si="13"/>
        <v>-76.35403474782652</v>
      </c>
    </row>
    <row r="35" spans="2:20" ht="12.75">
      <c r="B35">
        <f t="shared" si="0"/>
        <v>5041.381762542175</v>
      </c>
      <c r="C35">
        <f t="shared" si="1"/>
        <v>25707.778137303503</v>
      </c>
      <c r="D35">
        <f t="shared" si="2"/>
        <v>5915774.0527960425</v>
      </c>
      <c r="G35">
        <f t="shared" si="4"/>
        <v>43.24500000000262</v>
      </c>
      <c r="H35">
        <f t="shared" si="3"/>
        <v>0.0024325312500002947</v>
      </c>
      <c r="I35">
        <f t="shared" si="5"/>
        <v>43.24497441104241</v>
      </c>
      <c r="J35">
        <f t="shared" si="6"/>
        <v>-0.035064923148291925</v>
      </c>
      <c r="M35">
        <f t="shared" si="7"/>
        <v>5926.910964802257</v>
      </c>
      <c r="N35">
        <f t="shared" si="8"/>
        <v>24828.52173281054</v>
      </c>
      <c r="O35">
        <f t="shared" si="9"/>
        <v>5915862.746451558</v>
      </c>
      <c r="Q35">
        <f t="shared" si="10"/>
        <v>880.6569729819903</v>
      </c>
      <c r="R35">
        <f t="shared" si="11"/>
        <v>0.22016424324549758</v>
      </c>
      <c r="S35">
        <f t="shared" si="12"/>
        <v>873.5596188041419</v>
      </c>
      <c r="T35">
        <f t="shared" si="13"/>
        <v>-96.55362629448155</v>
      </c>
    </row>
    <row r="36" spans="2:20" ht="12.75">
      <c r="B36">
        <f t="shared" si="0"/>
        <v>5046.1867625421755</v>
      </c>
      <c r="C36">
        <f t="shared" si="1"/>
        <v>25702.973229445182</v>
      </c>
      <c r="D36">
        <f t="shared" si="2"/>
        <v>5915774.023049672</v>
      </c>
      <c r="G36">
        <f t="shared" si="4"/>
        <v>48.05000000000291</v>
      </c>
      <c r="H36">
        <f t="shared" si="3"/>
        <v>0.003003125000000364</v>
      </c>
      <c r="I36">
        <f t="shared" si="5"/>
        <v>48.049956664880334</v>
      </c>
      <c r="J36">
        <f t="shared" si="6"/>
        <v>-0.04810002109743565</v>
      </c>
      <c r="M36">
        <f t="shared" si="7"/>
        <v>6024.7617395780335</v>
      </c>
      <c r="N36">
        <f t="shared" si="8"/>
        <v>24733.106940793885</v>
      </c>
      <c r="O36">
        <f t="shared" si="9"/>
        <v>5915884.433178316</v>
      </c>
      <c r="Q36">
        <f t="shared" si="10"/>
        <v>978.507747757767</v>
      </c>
      <c r="R36">
        <f t="shared" si="11"/>
        <v>0.24462693693944174</v>
      </c>
      <c r="S36">
        <f t="shared" si="12"/>
        <v>968.7775420733448</v>
      </c>
      <c r="T36">
        <f t="shared" si="13"/>
        <v>-119.08901493807389</v>
      </c>
    </row>
    <row r="37" spans="2:20" ht="12.75">
      <c r="B37">
        <f t="shared" si="0"/>
        <v>5050.991762542176</v>
      </c>
      <c r="C37">
        <f t="shared" si="1"/>
        <v>25698.168304601582</v>
      </c>
      <c r="D37">
        <f t="shared" si="2"/>
        <v>5915773.996189255</v>
      </c>
      <c r="G37">
        <f t="shared" si="4"/>
        <v>52.8550000000032</v>
      </c>
      <c r="H37">
        <f t="shared" si="3"/>
        <v>0.0036337812500004405</v>
      </c>
      <c r="I37">
        <f t="shared" si="5"/>
        <v>52.854930208368465</v>
      </c>
      <c r="J37">
        <f t="shared" si="6"/>
        <v>-0.06402110894017064</v>
      </c>
      <c r="M37">
        <f t="shared" si="7"/>
        <v>6122.61251435381</v>
      </c>
      <c r="N37">
        <f t="shared" si="8"/>
        <v>24638.251159418145</v>
      </c>
      <c r="O37">
        <f t="shared" si="9"/>
        <v>5915908.447286515</v>
      </c>
      <c r="Q37">
        <f t="shared" si="10"/>
        <v>1076.3585225335437</v>
      </c>
      <c r="R37">
        <f t="shared" si="11"/>
        <v>0.2690896306333859</v>
      </c>
      <c r="S37">
        <f t="shared" si="12"/>
        <v>1063.4157551188848</v>
      </c>
      <c r="T37">
        <f t="shared" si="13"/>
        <v>-143.94671564759983</v>
      </c>
    </row>
    <row r="38" spans="2:20" ht="12.75">
      <c r="B38">
        <f t="shared" si="0"/>
        <v>5055.796762542176</v>
      </c>
      <c r="C38">
        <f t="shared" si="1"/>
        <v>25693.363363076227</v>
      </c>
      <c r="D38">
        <f t="shared" si="2"/>
        <v>5915773.972503397</v>
      </c>
      <c r="G38">
        <f t="shared" si="4"/>
        <v>57.66000000000349</v>
      </c>
      <c r="H38">
        <f t="shared" si="3"/>
        <v>0.004324500000000524</v>
      </c>
      <c r="I38">
        <f t="shared" si="5"/>
        <v>57.659892168399615</v>
      </c>
      <c r="J38">
        <f t="shared" si="6"/>
        <v>-0.08311677897194433</v>
      </c>
      <c r="M38">
        <f t="shared" si="7"/>
        <v>6220.463289129587</v>
      </c>
      <c r="N38">
        <f t="shared" si="8"/>
        <v>24544.0111497702</v>
      </c>
      <c r="O38">
        <f t="shared" si="9"/>
        <v>5915934.774406269</v>
      </c>
      <c r="Q38">
        <f t="shared" si="10"/>
        <v>1174.2092973093204</v>
      </c>
      <c r="R38">
        <f t="shared" si="11"/>
        <v>0.2935523243273301</v>
      </c>
      <c r="S38">
        <f t="shared" si="12"/>
        <v>1157.4176270453631</v>
      </c>
      <c r="T38">
        <f t="shared" si="13"/>
        <v>-171.11185373551552</v>
      </c>
    </row>
    <row r="39" spans="2:20" ht="12.75">
      <c r="B39">
        <f t="shared" si="0"/>
        <v>5060.601762542176</v>
      </c>
      <c r="C39">
        <f t="shared" si="1"/>
        <v>25688.55840574466</v>
      </c>
      <c r="D39">
        <f t="shared" si="2"/>
        <v>5915773.952280707</v>
      </c>
      <c r="G39">
        <f t="shared" si="4"/>
        <v>62.46500000000378</v>
      </c>
      <c r="H39">
        <f t="shared" si="3"/>
        <v>0.005075281250000615</v>
      </c>
      <c r="I39">
        <f t="shared" si="5"/>
        <v>62.464839099851794</v>
      </c>
      <c r="J39">
        <f t="shared" si="6"/>
        <v>-0.10567561999523847</v>
      </c>
      <c r="M39">
        <f t="shared" si="7"/>
        <v>6318.314063905364</v>
      </c>
      <c r="N39">
        <f t="shared" si="8"/>
        <v>24450.443304463115</v>
      </c>
      <c r="O39">
        <f t="shared" si="9"/>
        <v>5915963.3987836</v>
      </c>
      <c r="Q39">
        <f t="shared" si="10"/>
        <v>1272.060072085097</v>
      </c>
      <c r="R39">
        <f t="shared" si="11"/>
        <v>0.3180150180212743</v>
      </c>
      <c r="S39">
        <f t="shared" si="12"/>
        <v>1250.726907739793</v>
      </c>
      <c r="T39">
        <f t="shared" si="13"/>
        <v>-200.5681737586533</v>
      </c>
    </row>
    <row r="40" spans="2:20" ht="12.75">
      <c r="B40">
        <f t="shared" si="0"/>
        <v>5065.406762542177</v>
      </c>
      <c r="C40">
        <f t="shared" si="1"/>
        <v>25683.75343410646</v>
      </c>
      <c r="D40">
        <f t="shared" si="2"/>
        <v>5915773.935809793</v>
      </c>
      <c r="G40">
        <f t="shared" si="4"/>
        <v>67.27000000000407</v>
      </c>
      <c r="H40">
        <f t="shared" si="3"/>
        <v>0.005886125000000713</v>
      </c>
      <c r="I40">
        <f t="shared" si="5"/>
        <v>67.26976693359093</v>
      </c>
      <c r="J40">
        <f t="shared" si="6"/>
        <v>-0.13198621628365992</v>
      </c>
      <c r="M40">
        <f t="shared" si="7"/>
        <v>6416.16483868114</v>
      </c>
      <c r="N40">
        <f t="shared" si="8"/>
        <v>24357.603613891148</v>
      </c>
      <c r="O40">
        <f t="shared" si="9"/>
        <v>5915994.303289866</v>
      </c>
      <c r="Q40">
        <f t="shared" si="10"/>
        <v>1369.9108468608738</v>
      </c>
      <c r="R40">
        <f t="shared" si="11"/>
        <v>0.34247771171521846</v>
      </c>
      <c r="S40">
        <f t="shared" si="12"/>
        <v>1343.28776153131</v>
      </c>
      <c r="T40">
        <f t="shared" si="13"/>
        <v>-232.2980492453753</v>
      </c>
    </row>
    <row r="41" spans="2:20" ht="12.75">
      <c r="B41">
        <f t="shared" si="0"/>
        <v>5070.211762542177</v>
      </c>
      <c r="C41">
        <f t="shared" si="1"/>
        <v>25678.94845033723</v>
      </c>
      <c r="D41">
        <f t="shared" si="2"/>
        <v>5915773.923379266</v>
      </c>
      <c r="G41">
        <f t="shared" si="4"/>
        <v>72.07500000000437</v>
      </c>
      <c r="H41">
        <f t="shared" si="3"/>
        <v>0.006757031250000818</v>
      </c>
      <c r="I41">
        <f t="shared" si="5"/>
        <v>72.07467092447547</v>
      </c>
      <c r="J41">
        <f t="shared" si="6"/>
        <v>-0.16233714635863614</v>
      </c>
      <c r="M41">
        <f t="shared" si="7"/>
        <v>6514.015613456917</v>
      </c>
      <c r="N41">
        <f t="shared" si="8"/>
        <v>24265.547632725466</v>
      </c>
      <c r="O41">
        <f t="shared" si="9"/>
        <v>5916027.469432008</v>
      </c>
      <c r="Q41">
        <f t="shared" si="10"/>
        <v>1467.7616216366505</v>
      </c>
      <c r="R41">
        <f t="shared" si="11"/>
        <v>0.3669404054091626</v>
      </c>
      <c r="S41">
        <f t="shared" si="12"/>
        <v>1435.044800602873</v>
      </c>
      <c r="T41">
        <f t="shared" si="13"/>
        <v>-266.2824932431404</v>
      </c>
    </row>
    <row r="42" spans="2:20" ht="12.75">
      <c r="B42">
        <f t="shared" si="0"/>
        <v>5075.016762542177</v>
      </c>
      <c r="C42">
        <f t="shared" si="1"/>
        <v>25674.14345734062</v>
      </c>
      <c r="D42">
        <f t="shared" si="2"/>
        <v>5915773.915277732</v>
      </c>
      <c r="G42">
        <f t="shared" si="4"/>
        <v>76.88000000000466</v>
      </c>
      <c r="H42">
        <f t="shared" si="3"/>
        <v>0.007688000000000932</v>
      </c>
      <c r="I42">
        <f t="shared" si="5"/>
        <v>76.8795455993634</v>
      </c>
      <c r="J42">
        <f t="shared" si="6"/>
        <v>-0.1970169815631026</v>
      </c>
      <c r="M42">
        <f t="shared" si="7"/>
        <v>6611.866388232694</v>
      </c>
      <c r="N42">
        <f t="shared" si="8"/>
        <v>24174.330446670592</v>
      </c>
      <c r="O42">
        <f t="shared" si="9"/>
        <v>5916062.877363624</v>
      </c>
      <c r="Q42">
        <f t="shared" si="10"/>
        <v>1565.6123964124272</v>
      </c>
      <c r="R42">
        <f t="shared" si="11"/>
        <v>0.3914030991031068</v>
      </c>
      <c r="S42">
        <f t="shared" si="12"/>
        <v>1525.9431181349764</v>
      </c>
      <c r="T42">
        <f t="shared" si="13"/>
        <v>-302.50116968017073</v>
      </c>
    </row>
    <row r="43" spans="2:20" ht="12.75">
      <c r="B43">
        <f t="shared" si="0"/>
        <v>5079.821762542178</v>
      </c>
      <c r="C43">
        <f t="shared" si="1"/>
        <v>25669.3384588003</v>
      </c>
      <c r="D43">
        <f t="shared" si="2"/>
        <v>5915773.9117938</v>
      </c>
      <c r="G43">
        <f t="shared" si="4"/>
        <v>81.68500000000495</v>
      </c>
      <c r="H43">
        <f t="shared" si="3"/>
        <v>0.008679031250001051</v>
      </c>
      <c r="I43">
        <f t="shared" si="5"/>
        <v>81.68438470512235</v>
      </c>
      <c r="J43">
        <f t="shared" si="6"/>
        <v>-0.23631428441656965</v>
      </c>
      <c r="M43">
        <f t="shared" si="7"/>
        <v>6709.71716300847</v>
      </c>
      <c r="N43">
        <f t="shared" si="8"/>
        <v>24084.006639501473</v>
      </c>
      <c r="O43">
        <f t="shared" si="9"/>
        <v>5916100.505896834</v>
      </c>
      <c r="Q43">
        <f t="shared" si="10"/>
        <v>1663.463171188204</v>
      </c>
      <c r="R43">
        <f t="shared" si="11"/>
        <v>0.415865792797051</v>
      </c>
      <c r="S43">
        <f t="shared" si="12"/>
        <v>1615.9283211615395</v>
      </c>
      <c r="T43">
        <f t="shared" si="13"/>
        <v>-340.9324055344305</v>
      </c>
    </row>
    <row r="44" spans="2:20" ht="12.75">
      <c r="B44">
        <f t="shared" si="0"/>
        <v>5084.626762542178</v>
      </c>
      <c r="C44">
        <f t="shared" si="1"/>
        <v>25664.533459231996</v>
      </c>
      <c r="D44">
        <f t="shared" si="2"/>
        <v>5915773.913216073</v>
      </c>
      <c r="G44">
        <f t="shared" si="4"/>
        <v>86.49000000000524</v>
      </c>
      <c r="H44">
        <f t="shared" si="3"/>
        <v>0.009730125000001179</v>
      </c>
      <c r="I44">
        <f t="shared" si="5"/>
        <v>86.48918115664341</v>
      </c>
      <c r="J44">
        <f t="shared" si="6"/>
        <v>-0.2805176067359588</v>
      </c>
      <c r="M44">
        <f t="shared" si="7"/>
        <v>6807.567937784247</v>
      </c>
      <c r="N44">
        <f t="shared" si="8"/>
        <v>23994.630260400907</v>
      </c>
      <c r="O44">
        <f t="shared" si="9"/>
        <v>5916140.332514966</v>
      </c>
      <c r="Q44">
        <f t="shared" si="10"/>
        <v>1761.3139459639806</v>
      </c>
      <c r="R44">
        <f t="shared" si="11"/>
        <v>0.44032848649099515</v>
      </c>
      <c r="S44">
        <f t="shared" si="12"/>
        <v>1704.9465631183011</v>
      </c>
      <c r="T44">
        <f t="shared" si="13"/>
        <v>-381.55320380261855</v>
      </c>
    </row>
    <row r="45" spans="2:20" ht="12.75">
      <c r="B45">
        <f t="shared" si="0"/>
        <v>5089.431762542178</v>
      </c>
      <c r="C45">
        <f t="shared" si="1"/>
        <v>25659.728464035466</v>
      </c>
      <c r="D45">
        <f t="shared" si="2"/>
        <v>5915773.919833149</v>
      </c>
      <c r="G45">
        <f t="shared" si="4"/>
        <v>91.29500000000553</v>
      </c>
      <c r="H45">
        <f t="shared" si="3"/>
        <v>0.010841281250001313</v>
      </c>
      <c r="I45">
        <f t="shared" si="5"/>
        <v>91.29392698485934</v>
      </c>
      <c r="J45">
        <f t="shared" si="6"/>
        <v>-0.3299154875066002</v>
      </c>
      <c r="M45">
        <f t="shared" si="7"/>
        <v>6905.418712560024</v>
      </c>
      <c r="N45">
        <f t="shared" si="8"/>
        <v>23906.254791616837</v>
      </c>
      <c r="O45">
        <f t="shared" si="9"/>
        <v>5916182.33338603</v>
      </c>
      <c r="Q45">
        <f t="shared" si="10"/>
        <v>1859.1647207397573</v>
      </c>
      <c r="R45">
        <f t="shared" si="11"/>
        <v>0.4647911801849393</v>
      </c>
      <c r="S45">
        <f t="shared" si="12"/>
        <v>1792.9445760642614</v>
      </c>
      <c r="T45">
        <f t="shared" si="13"/>
        <v>-424.33925726142934</v>
      </c>
    </row>
    <row r="46" spans="1:20" ht="12.75">
      <c r="A46" t="s">
        <v>19</v>
      </c>
      <c r="B46">
        <f t="shared" si="0"/>
        <v>5094.236762542178</v>
      </c>
      <c r="C46">
        <f t="shared" si="1"/>
        <v>25654.923479546494</v>
      </c>
      <c r="D46">
        <f t="shared" si="2"/>
        <v>5915773.93193362</v>
      </c>
      <c r="G46">
        <f t="shared" si="4"/>
        <v>96.10000000000582</v>
      </c>
      <c r="H46">
        <f t="shared" si="3"/>
        <v>0.012012500000001456</v>
      </c>
      <c r="I46">
        <f t="shared" si="5"/>
        <v>96.09861328476833</v>
      </c>
      <c r="J46">
        <f t="shared" si="6"/>
        <v>-0.3847964504877861</v>
      </c>
      <c r="M46">
        <f t="shared" si="7"/>
        <v>7003.2694873358005</v>
      </c>
      <c r="N46">
        <f t="shared" si="8"/>
        <v>23818.933116458964</v>
      </c>
      <c r="O46">
        <f t="shared" si="9"/>
        <v>5916226.483376978</v>
      </c>
      <c r="Q46">
        <f t="shared" si="10"/>
        <v>1957.015495515534</v>
      </c>
      <c r="R46">
        <f t="shared" si="11"/>
        <v>0.48925387387888347</v>
      </c>
      <c r="S46">
        <f t="shared" si="12"/>
        <v>1879.869702556867</v>
      </c>
      <c r="T46">
        <f t="shared" si="13"/>
        <v>-469.2649630128353</v>
      </c>
    </row>
    <row r="47" spans="2:20" ht="12.75">
      <c r="B47">
        <f aca="true" t="shared" si="14" ref="B47:B78">B46+$F$13/50</f>
        <v>5190.165537317955</v>
      </c>
      <c r="C47">
        <f t="shared" si="1"/>
        <v>25559.007939552415</v>
      </c>
      <c r="D47">
        <f t="shared" si="2"/>
        <v>5915775.380370517</v>
      </c>
      <c r="G47">
        <f>B47-$B$46</f>
        <v>95.92877477577622</v>
      </c>
      <c r="H47">
        <f>G47/$E$4</f>
        <v>0.023982193693944054</v>
      </c>
      <c r="I47">
        <f aca="true" t="shared" si="15" ref="I47:I78">$F$18+$E$4*COS(PI()/2-$F$20-H47)</f>
        <v>191.99745542186318</v>
      </c>
      <c r="J47">
        <f>IF($M$5&gt;0,$F$19+$E$4*SIN(PI()/2-$F$20-H47),$F$19-$E$4*SIN(PI()/2-$F$20-H47))</f>
        <v>-2.6871557977283373</v>
      </c>
      <c r="M47">
        <f t="shared" si="7"/>
        <v>7101.120262111577</v>
      </c>
      <c r="N47">
        <f t="shared" si="8"/>
        <v>23732.717487653663</v>
      </c>
      <c r="O47">
        <f t="shared" si="9"/>
        <v>5916272.756068738</v>
      </c>
      <c r="Q47">
        <f t="shared" si="10"/>
        <v>2054.8662702913107</v>
      </c>
      <c r="R47">
        <f t="shared" si="11"/>
        <v>0.5137165675728277</v>
      </c>
      <c r="S47">
        <f t="shared" si="12"/>
        <v>1965.6699271618922</v>
      </c>
      <c r="T47">
        <f t="shared" si="13"/>
        <v>-516.3034378046987</v>
      </c>
    </row>
    <row r="48" spans="2:20" ht="12.75">
      <c r="B48">
        <f t="shared" si="14"/>
        <v>5286.094312093731</v>
      </c>
      <c r="C48">
        <f t="shared" si="1"/>
        <v>25463.15471430197</v>
      </c>
      <c r="D48">
        <f t="shared" si="2"/>
        <v>5915779.128435469</v>
      </c>
      <c r="G48">
        <f aca="true" t="shared" si="16" ref="G48:G96">B48-$B$46</f>
        <v>191.85754955155244</v>
      </c>
      <c r="H48">
        <f aca="true" t="shared" si="17" ref="H48:H96">G48/$E$4</f>
        <v>0.04796438738788811</v>
      </c>
      <c r="I48">
        <f t="shared" si="15"/>
        <v>287.81351064634066</v>
      </c>
      <c r="J48">
        <f aca="true" t="shared" si="18" ref="J48:J96">IF($M$5&gt;0,$F$19+$E$4*SIN(PI()/2-$F$20-H48),$F$19-$E$4*SIN(PI()/2-$F$20-H48))</f>
        <v>-7.288497234750594</v>
      </c>
      <c r="M48">
        <f t="shared" si="7"/>
        <v>7198.971036887354</v>
      </c>
      <c r="N48">
        <f t="shared" si="8"/>
        <v>23647.659496076336</v>
      </c>
      <c r="O48">
        <f t="shared" si="9"/>
        <v>5916321.123772031</v>
      </c>
      <c r="Q48">
        <f t="shared" si="10"/>
        <v>2152.7170450670874</v>
      </c>
      <c r="R48">
        <f t="shared" si="11"/>
        <v>0.5381792612667718</v>
      </c>
      <c r="S48">
        <f t="shared" si="12"/>
        <v>2050.2939075791314</v>
      </c>
      <c r="T48">
        <f t="shared" si="13"/>
        <v>-565.4265341175337</v>
      </c>
    </row>
    <row r="49" spans="2:20" ht="12.75">
      <c r="B49">
        <f t="shared" si="14"/>
        <v>5382.023086869507</v>
      </c>
      <c r="C49">
        <f t="shared" si="1"/>
        <v>25367.418930715045</v>
      </c>
      <c r="D49">
        <f t="shared" si="2"/>
        <v>5915785.173972898</v>
      </c>
      <c r="G49">
        <f t="shared" si="16"/>
        <v>287.78632432732866</v>
      </c>
      <c r="H49">
        <f t="shared" si="17"/>
        <v>0.07194658108183216</v>
      </c>
      <c r="I49">
        <f t="shared" si="15"/>
        <v>383.4916734154656</v>
      </c>
      <c r="J49">
        <f t="shared" si="18"/>
        <v>-14.186174447045232</v>
      </c>
      <c r="M49">
        <f t="shared" si="7"/>
        <v>7296.821811663131</v>
      </c>
      <c r="N49">
        <f t="shared" si="8"/>
        <v>23563.810039879732</v>
      </c>
      <c r="O49">
        <f t="shared" si="9"/>
        <v>5916371.557543935</v>
      </c>
      <c r="Q49">
        <f t="shared" si="10"/>
        <v>2250.567819842864</v>
      </c>
      <c r="R49">
        <f t="shared" si="11"/>
        <v>0.562641954960716</v>
      </c>
      <c r="S49">
        <f t="shared" si="12"/>
        <v>2133.691005365307</v>
      </c>
      <c r="T49">
        <f t="shared" si="13"/>
        <v>-616.6048570078037</v>
      </c>
    </row>
    <row r="50" spans="2:20" ht="12.75">
      <c r="B50">
        <f t="shared" si="14"/>
        <v>5477.951861645283</v>
      </c>
      <c r="C50">
        <f t="shared" si="1"/>
        <v>25271.855648168697</v>
      </c>
      <c r="D50">
        <f t="shared" si="2"/>
        <v>5915793.513505904</v>
      </c>
      <c r="G50">
        <f t="shared" si="16"/>
        <v>383.7150991031049</v>
      </c>
      <c r="H50">
        <f t="shared" si="17"/>
        <v>0.09592877477577622</v>
      </c>
      <c r="I50">
        <f t="shared" si="15"/>
        <v>478.9769174909483</v>
      </c>
      <c r="J50">
        <f t="shared" si="18"/>
        <v>-23.376220455952534</v>
      </c>
      <c r="M50">
        <f t="shared" si="7"/>
        <v>7394.672586438907</v>
      </c>
      <c r="N50">
        <f t="shared" si="8"/>
        <v>23481.219294036844</v>
      </c>
      <c r="O50">
        <f t="shared" si="9"/>
        <v>5916424.027205209</v>
      </c>
      <c r="Q50">
        <f t="shared" si="10"/>
        <v>2348.418594618641</v>
      </c>
      <c r="R50">
        <f t="shared" si="11"/>
        <v>0.5871046486546602</v>
      </c>
      <c r="S50">
        <f t="shared" si="12"/>
        <v>2215.811316235779</v>
      </c>
      <c r="T50">
        <f t="shared" si="13"/>
        <v>-669.8077816976593</v>
      </c>
    </row>
    <row r="51" spans="2:20" ht="12.75">
      <c r="B51">
        <f t="shared" si="14"/>
        <v>5573.8806364210595</v>
      </c>
      <c r="C51">
        <f t="shared" si="1"/>
        <v>25176.519826831536</v>
      </c>
      <c r="D51">
        <f t="shared" si="2"/>
        <v>5915804.142238273</v>
      </c>
      <c r="G51">
        <f t="shared" si="16"/>
        <v>479.6438738788811</v>
      </c>
      <c r="H51">
        <f t="shared" si="17"/>
        <v>0.11991096846972027</v>
      </c>
      <c r="I51">
        <f t="shared" si="15"/>
        <v>574.2143275855203</v>
      </c>
      <c r="J51">
        <f t="shared" si="18"/>
        <v>-34.85334990014235</v>
      </c>
      <c r="M51">
        <f t="shared" si="7"/>
        <v>7492.523361214684</v>
      </c>
      <c r="N51">
        <f t="shared" si="8"/>
        <v>23399.936680316514</v>
      </c>
      <c r="O51">
        <f t="shared" si="9"/>
        <v>5916478.501358344</v>
      </c>
      <c r="Q51">
        <f t="shared" si="10"/>
        <v>2446.2693693944175</v>
      </c>
      <c r="R51">
        <f t="shared" si="11"/>
        <v>0.6115673423486043</v>
      </c>
      <c r="S51">
        <f t="shared" si="12"/>
        <v>2296.6056999269535</v>
      </c>
      <c r="T51">
        <f t="shared" si="13"/>
        <v>-725.0034719006153</v>
      </c>
    </row>
    <row r="52" spans="2:20" ht="12.75">
      <c r="B52">
        <f t="shared" si="14"/>
        <v>5669.809411196836</v>
      </c>
      <c r="C52">
        <f t="shared" si="1"/>
        <v>25081.466296055114</v>
      </c>
      <c r="D52">
        <f t="shared" si="2"/>
        <v>5915817.054057228</v>
      </c>
      <c r="G52">
        <f t="shared" si="16"/>
        <v>575.5726486546573</v>
      </c>
      <c r="H52">
        <f t="shared" si="17"/>
        <v>0.14389316216366432</v>
      </c>
      <c r="I52">
        <f t="shared" si="15"/>
        <v>669.1491309457078</v>
      </c>
      <c r="J52">
        <f t="shared" si="18"/>
        <v>-48.61096207532228</v>
      </c>
      <c r="M52">
        <f t="shared" si="7"/>
        <v>7590.374135990461</v>
      </c>
      <c r="N52">
        <f t="shared" si="8"/>
        <v>23320.010837709768</v>
      </c>
      <c r="O52">
        <f t="shared" si="9"/>
        <v>5916534.947406361</v>
      </c>
      <c r="Q52">
        <f t="shared" si="10"/>
        <v>2544.120144170194</v>
      </c>
      <c r="R52">
        <f t="shared" si="11"/>
        <v>0.6360300360425486</v>
      </c>
      <c r="S52">
        <f t="shared" si="12"/>
        <v>2376.0258096014973</v>
      </c>
      <c r="T52">
        <f t="shared" si="13"/>
        <v>-782.1588988721728</v>
      </c>
    </row>
    <row r="53" spans="2:20" ht="12.75">
      <c r="B53">
        <f t="shared" si="14"/>
        <v>5765.738185972612</v>
      </c>
      <c r="C53">
        <f t="shared" si="1"/>
        <v>24986.74972284059</v>
      </c>
      <c r="D53">
        <f t="shared" si="2"/>
        <v>5915832.24153695</v>
      </c>
      <c r="G53">
        <f t="shared" si="16"/>
        <v>671.5014234304335</v>
      </c>
      <c r="H53">
        <f t="shared" si="17"/>
        <v>0.16787535585760838</v>
      </c>
      <c r="I53">
        <f t="shared" si="15"/>
        <v>763.7267288526348</v>
      </c>
      <c r="J53">
        <f t="shared" si="18"/>
        <v>-64.64114473042173</v>
      </c>
      <c r="M53">
        <f t="shared" si="7"/>
        <v>7688.224910766237</v>
      </c>
      <c r="N53">
        <f t="shared" si="8"/>
        <v>23241.489593324575</v>
      </c>
      <c r="O53">
        <f t="shared" si="9"/>
        <v>5916593.331572307</v>
      </c>
      <c r="Q53">
        <f t="shared" si="10"/>
        <v>2641.970918945971</v>
      </c>
      <c r="R53">
        <f t="shared" si="11"/>
        <v>0.6604927297364928</v>
      </c>
      <c r="S53">
        <f t="shared" si="12"/>
        <v>2454.0241207787685</v>
      </c>
      <c r="T53">
        <f t="shared" si="13"/>
        <v>-841.2398611740091</v>
      </c>
    </row>
    <row r="54" spans="2:20" ht="12.75">
      <c r="B54">
        <f t="shared" si="14"/>
        <v>5861.666960748388</v>
      </c>
      <c r="C54">
        <f t="shared" si="1"/>
        <v>24892.42458039874</v>
      </c>
      <c r="D54">
        <f t="shared" si="2"/>
        <v>5915849.695942845</v>
      </c>
      <c r="G54">
        <f t="shared" si="16"/>
        <v>767.4301982062098</v>
      </c>
      <c r="H54">
        <f t="shared" si="17"/>
        <v>0.19185754955155243</v>
      </c>
      <c r="I54">
        <f t="shared" si="15"/>
        <v>857.8927280227272</v>
      </c>
      <c r="J54">
        <f t="shared" si="18"/>
        <v>-82.93467861806857</v>
      </c>
      <c r="M54">
        <f t="shared" si="7"/>
        <v>7786.075685542014</v>
      </c>
      <c r="N54">
        <f t="shared" si="8"/>
        <v>23164.41993376639</v>
      </c>
      <c r="O54">
        <f t="shared" si="9"/>
        <v>5916653.618919475</v>
      </c>
      <c r="Q54">
        <f t="shared" si="10"/>
        <v>2739.8216937217476</v>
      </c>
      <c r="R54">
        <f t="shared" si="11"/>
        <v>0.6849554234304369</v>
      </c>
      <c r="S54">
        <f t="shared" si="12"/>
        <v>2530.553959773165</v>
      </c>
      <c r="T54">
        <f t="shared" si="13"/>
        <v>-902.2110051398986</v>
      </c>
    </row>
    <row r="55" spans="2:20" ht="12.75">
      <c r="B55">
        <f t="shared" si="14"/>
        <v>5957.595735524164</v>
      </c>
      <c r="C55">
        <f t="shared" si="1"/>
        <v>24798.545116821442</v>
      </c>
      <c r="D55">
        <f t="shared" si="2"/>
        <v>5915869.407236568</v>
      </c>
      <c r="G55">
        <f t="shared" si="16"/>
        <v>863.358972981986</v>
      </c>
      <c r="H55">
        <f t="shared" si="17"/>
        <v>0.21583974324549648</v>
      </c>
      <c r="I55">
        <f t="shared" si="15"/>
        <v>951.5929718902726</v>
      </c>
      <c r="J55">
        <f t="shared" si="18"/>
        <v>-103.48104279674635</v>
      </c>
      <c r="M55">
        <f t="shared" si="7"/>
        <v>7883.926460317791</v>
      </c>
      <c r="N55">
        <f t="shared" si="8"/>
        <v>23088.847977021676</v>
      </c>
      <c r="O55">
        <f t="shared" si="9"/>
        <v>5916715.773372307</v>
      </c>
      <c r="Q55">
        <f t="shared" si="10"/>
        <v>2837.6724684975243</v>
      </c>
      <c r="R55">
        <f t="shared" si="11"/>
        <v>0.7094181171243811</v>
      </c>
      <c r="S55">
        <f t="shared" si="12"/>
        <v>2605.5695316233523</v>
      </c>
      <c r="T55">
        <f t="shared" si="13"/>
        <v>-965.0358460311163</v>
      </c>
    </row>
    <row r="56" spans="2:20" ht="12.75">
      <c r="B56">
        <f t="shared" si="14"/>
        <v>6053.524510299941</v>
      </c>
      <c r="C56">
        <f t="shared" si="1"/>
        <v>24705.16532388263</v>
      </c>
      <c r="D56">
        <f t="shared" si="2"/>
        <v>5915891.364081798</v>
      </c>
      <c r="G56">
        <f t="shared" si="16"/>
        <v>959.2877477577622</v>
      </c>
      <c r="H56">
        <f t="shared" si="17"/>
        <v>0.23982193693944054</v>
      </c>
      <c r="I56">
        <f t="shared" si="15"/>
        <v>1044.773571753839</v>
      </c>
      <c r="J56">
        <f t="shared" si="18"/>
        <v>-126.26842068157794</v>
      </c>
      <c r="M56">
        <f t="shared" si="7"/>
        <v>7981.7772350935675</v>
      </c>
      <c r="N56">
        <f t="shared" si="8"/>
        <v>23014.818944861225</v>
      </c>
      <c r="O56">
        <f t="shared" si="9"/>
        <v>5916779.757737978</v>
      </c>
      <c r="Q56">
        <f t="shared" si="10"/>
        <v>2935.523243273301</v>
      </c>
      <c r="R56">
        <f t="shared" si="11"/>
        <v>0.7338808108183252</v>
      </c>
      <c r="S56">
        <f t="shared" si="12"/>
        <v>2679.0259474956765</v>
      </c>
      <c r="T56">
        <f t="shared" si="13"/>
        <v>-1029.6767898686694</v>
      </c>
    </row>
    <row r="57" spans="2:20" ht="12.75">
      <c r="B57">
        <f t="shared" si="14"/>
        <v>6149.453285075717</v>
      </c>
      <c r="C57">
        <f t="shared" si="1"/>
        <v>24612.33890598661</v>
      </c>
      <c r="D57">
        <f t="shared" si="2"/>
        <v>5915915.55385076</v>
      </c>
      <c r="G57">
        <f t="shared" si="16"/>
        <v>1055.2165225335384</v>
      </c>
      <c r="H57">
        <f t="shared" si="17"/>
        <v>0.2638041306333846</v>
      </c>
      <c r="I57">
        <f t="shared" si="15"/>
        <v>1137.3809377686418</v>
      </c>
      <c r="J57">
        <f t="shared" si="18"/>
        <v>-151.2837068402555</v>
      </c>
      <c r="M57">
        <f t="shared" si="7"/>
        <v>8079.628009869344</v>
      </c>
      <c r="N57">
        <f t="shared" si="8"/>
        <v>22942.377135779716</v>
      </c>
      <c r="O57">
        <f t="shared" si="9"/>
        <v>5916845.533728659</v>
      </c>
      <c r="Q57">
        <f t="shared" si="10"/>
        <v>3033.3740180490777</v>
      </c>
      <c r="R57">
        <f t="shared" si="11"/>
        <v>0.7583435045122694</v>
      </c>
      <c r="S57">
        <f t="shared" si="12"/>
        <v>2750.8792515453465</v>
      </c>
      <c r="T57">
        <f t="shared" si="13"/>
        <v>-1096.0951559292935</v>
      </c>
    </row>
    <row r="58" spans="2:20" ht="12.75">
      <c r="B58">
        <f t="shared" si="14"/>
        <v>6245.382059851493</v>
      </c>
      <c r="C58">
        <f t="shared" si="1"/>
        <v>24520.119249281735</v>
      </c>
      <c r="D58">
        <f t="shared" si="2"/>
        <v>5915941.962631479</v>
      </c>
      <c r="G58">
        <f t="shared" si="16"/>
        <v>1151.1452973093146</v>
      </c>
      <c r="H58">
        <f t="shared" si="17"/>
        <v>0.28778632432732865</v>
      </c>
      <c r="I58">
        <f t="shared" si="15"/>
        <v>1229.3618097670292</v>
      </c>
      <c r="J58">
        <f t="shared" si="18"/>
        <v>-178.51251453021132</v>
      </c>
      <c r="M58">
        <f t="shared" si="7"/>
        <v>8177.478784645121</v>
      </c>
      <c r="N58">
        <f t="shared" si="8"/>
        <v>22871.565898487774</v>
      </c>
      <c r="O58">
        <f t="shared" si="9"/>
        <v>5916913.061984421</v>
      </c>
      <c r="Q58">
        <f t="shared" si="10"/>
        <v>3131.2247928248544</v>
      </c>
      <c r="R58">
        <f t="shared" si="11"/>
        <v>0.7828061982062136</v>
      </c>
      <c r="S58">
        <f t="shared" si="12"/>
        <v>2821.0864472193343</v>
      </c>
      <c r="T58">
        <f t="shared" si="13"/>
        <v>-1164.251199891747</v>
      </c>
    </row>
    <row r="59" spans="2:20" ht="12.75">
      <c r="B59">
        <f t="shared" si="14"/>
        <v>6341.310834627269</v>
      </c>
      <c r="C59">
        <f aca="true" t="shared" si="19" ref="C59:C90">$C$26+I59*COS(PI()/2-$J$4/$F$22)-J59*SIN(PI()/2-$J$4/$F$22)</f>
        <v>24428.559390957023</v>
      </c>
      <c r="D59">
        <f aca="true" t="shared" si="20" ref="D59:D90">$D$26+J59*COS(PI()/2-$J$4/$F$22)+I59*SIN(PI()/2-$J$4/$F$22)</f>
        <v>5915970.575235788</v>
      </c>
      <c r="G59">
        <f t="shared" si="16"/>
        <v>1247.0740720850908</v>
      </c>
      <c r="H59">
        <f t="shared" si="17"/>
        <v>0.3117685180212727</v>
      </c>
      <c r="I59">
        <f t="shared" si="15"/>
        <v>1320.6632878893643</v>
      </c>
      <c r="J59">
        <f t="shared" si="18"/>
        <v>-207.93918397269454</v>
      </c>
      <c r="M59">
        <f t="shared" si="7"/>
        <v>8275.329559420898</v>
      </c>
      <c r="N59">
        <f t="shared" si="8"/>
        <v>22802.42760597243</v>
      </c>
      <c r="O59">
        <f t="shared" si="9"/>
        <v>5916982.302096792</v>
      </c>
      <c r="Q59">
        <f t="shared" si="10"/>
        <v>3229.075567600631</v>
      </c>
      <c r="R59">
        <f t="shared" si="11"/>
        <v>0.8072688919001577</v>
      </c>
      <c r="S59">
        <f t="shared" si="12"/>
        <v>2889.605522985229</v>
      </c>
      <c r="T59">
        <f t="shared" si="13"/>
        <v>-1234.1041376195558</v>
      </c>
    </row>
    <row r="60" spans="2:20" ht="12.75">
      <c r="B60">
        <f t="shared" si="14"/>
        <v>6437.2396094030455</v>
      </c>
      <c r="C60">
        <f t="shared" si="19"/>
        <v>24337.71198873956</v>
      </c>
      <c r="D60">
        <f t="shared" si="20"/>
        <v>5916001.375208063</v>
      </c>
      <c r="G60">
        <f t="shared" si="16"/>
        <v>1343.002846860867</v>
      </c>
      <c r="H60">
        <f t="shared" si="17"/>
        <v>0.33575071171521675</v>
      </c>
      <c r="I60">
        <f t="shared" si="15"/>
        <v>1411.2328630076895</v>
      </c>
      <c r="J60">
        <f t="shared" si="18"/>
        <v>-239.54679135899005</v>
      </c>
      <c r="M60">
        <f t="shared" si="7"/>
        <v>8373.180334196673</v>
      </c>
      <c r="N60">
        <f t="shared" si="8"/>
        <v>22735.003630141335</v>
      </c>
      <c r="O60">
        <f t="shared" si="9"/>
        <v>5917053.212632935</v>
      </c>
      <c r="Q60">
        <f t="shared" si="10"/>
        <v>3326.926342376407</v>
      </c>
      <c r="R60">
        <f t="shared" si="11"/>
        <v>0.8317315855941018</v>
      </c>
      <c r="S60">
        <f t="shared" si="12"/>
        <v>2956.3954774706694</v>
      </c>
      <c r="T60">
        <f t="shared" si="13"/>
        <v>-1305.612169565975</v>
      </c>
    </row>
    <row r="61" spans="2:20" ht="12.75">
      <c r="B61">
        <f t="shared" si="14"/>
        <v>6533.168384178822</v>
      </c>
      <c r="C61">
        <f t="shared" si="19"/>
        <v>24247.629290610053</v>
      </c>
      <c r="D61">
        <f t="shared" si="20"/>
        <v>5916034.344834683</v>
      </c>
      <c r="G61">
        <f t="shared" si="16"/>
        <v>1438.9316216366433</v>
      </c>
      <c r="H61">
        <f t="shared" si="17"/>
        <v>0.3597329054091608</v>
      </c>
      <c r="I61">
        <f t="shared" si="15"/>
        <v>1501.0184469246778</v>
      </c>
      <c r="J61">
        <f t="shared" si="18"/>
        <v>-273.31715858360894</v>
      </c>
      <c r="M61">
        <f t="shared" si="7"/>
        <v>8471.03110897245</v>
      </c>
      <c r="N61">
        <f t="shared" si="8"/>
        <v>22669.334317066132</v>
      </c>
      <c r="O61">
        <f t="shared" si="9"/>
        <v>5917125.751160444</v>
      </c>
      <c r="Q61">
        <f t="shared" si="10"/>
        <v>3424.7771171521827</v>
      </c>
      <c r="R61">
        <f t="shared" si="11"/>
        <v>0.8561942792880457</v>
      </c>
      <c r="S61">
        <f t="shared" si="12"/>
        <v>3021.416343998301</v>
      </c>
      <c r="T61">
        <f t="shared" si="13"/>
        <v>-1378.7325057865723</v>
      </c>
    </row>
    <row r="62" spans="2:20" ht="12.75">
      <c r="B62">
        <f t="shared" si="14"/>
        <v>6629.097158954598</v>
      </c>
      <c r="C62">
        <f t="shared" si="19"/>
        <v>24158.363104754073</v>
      </c>
      <c r="D62">
        <f t="shared" si="20"/>
        <v>5916069.465154222</v>
      </c>
      <c r="G62">
        <f t="shared" si="16"/>
        <v>1534.8603964124195</v>
      </c>
      <c r="H62">
        <f t="shared" si="17"/>
        <v>0.38371509910310486</v>
      </c>
      <c r="I62">
        <f t="shared" si="15"/>
        <v>1589.9684023304917</v>
      </c>
      <c r="J62">
        <f t="shared" si="18"/>
        <v>-309.2308636988437</v>
      </c>
      <c r="M62">
        <f t="shared" si="7"/>
        <v>8568.881883748225</v>
      </c>
      <c r="N62">
        <f t="shared" si="8"/>
        <v>22605.458962839588</v>
      </c>
      <c r="O62">
        <f t="shared" si="9"/>
        <v>5917199.874272734</v>
      </c>
      <c r="Q62">
        <f t="shared" si="10"/>
        <v>3522.6278919279584</v>
      </c>
      <c r="R62">
        <f t="shared" si="11"/>
        <v>0.8806569729819896</v>
      </c>
      <c r="S62">
        <f t="shared" si="12"/>
        <v>3084.629214501575</v>
      </c>
      <c r="T62">
        <f t="shared" si="13"/>
        <v>-1453.421391544452</v>
      </c>
    </row>
    <row r="63" spans="2:20" ht="12.75">
      <c r="B63">
        <f t="shared" si="14"/>
        <v>6725.025933730374</v>
      </c>
      <c r="C63">
        <f t="shared" si="19"/>
        <v>24069.964769766277</v>
      </c>
      <c r="D63">
        <f t="shared" si="20"/>
        <v>5916106.71596835</v>
      </c>
      <c r="G63">
        <f t="shared" si="16"/>
        <v>1630.7891711881957</v>
      </c>
      <c r="H63">
        <f t="shared" si="17"/>
        <v>0.4076972927970489</v>
      </c>
      <c r="I63">
        <f t="shared" si="15"/>
        <v>1678.0315725003309</v>
      </c>
      <c r="J63">
        <f t="shared" si="18"/>
        <v>-347.26725208468133</v>
      </c>
      <c r="M63">
        <f t="shared" si="7"/>
        <v>8666.732658524</v>
      </c>
      <c r="N63">
        <f t="shared" si="8"/>
        <v>22543.415790061084</v>
      </c>
      <c r="O63">
        <f t="shared" si="9"/>
        <v>5917275.537615011</v>
      </c>
      <c r="Q63">
        <f t="shared" si="10"/>
        <v>3620.4786667037342</v>
      </c>
      <c r="R63">
        <f t="shared" si="11"/>
        <v>0.9051196666759336</v>
      </c>
      <c r="S63">
        <f t="shared" si="12"/>
        <v>3145.996262807087</v>
      </c>
      <c r="T63">
        <f t="shared" si="13"/>
        <v>-1529.6341334928056</v>
      </c>
    </row>
    <row r="64" spans="2:20" ht="12.75">
      <c r="B64">
        <f t="shared" si="14"/>
        <v>6820.95470850615</v>
      </c>
      <c r="C64">
        <f t="shared" si="19"/>
        <v>23982.485125124593</v>
      </c>
      <c r="D64">
        <f t="shared" si="20"/>
        <v>5916146.075853451</v>
      </c>
      <c r="G64">
        <f t="shared" si="16"/>
        <v>1726.717945963972</v>
      </c>
      <c r="H64">
        <f t="shared" si="17"/>
        <v>0.43167948649099297</v>
      </c>
      <c r="I64">
        <f t="shared" si="15"/>
        <v>1765.1573107155898</v>
      </c>
      <c r="J64">
        <f t="shared" si="18"/>
        <v>-387.4044483276475</v>
      </c>
      <c r="M64">
        <f t="shared" si="7"/>
        <v>8764.583433299777</v>
      </c>
      <c r="N64">
        <f t="shared" si="8"/>
        <v>22483.241924964477</v>
      </c>
      <c r="O64">
        <f t="shared" si="9"/>
        <v>5917352.695910821</v>
      </c>
      <c r="Q64">
        <f t="shared" si="10"/>
        <v>3718.32944147951</v>
      </c>
      <c r="R64">
        <f t="shared" si="11"/>
        <v>0.9295823603698775</v>
      </c>
      <c r="S64">
        <f t="shared" si="12"/>
        <v>3205.480767269511</v>
      </c>
      <c r="T64">
        <f t="shared" si="13"/>
        <v>-1607.3251264191226</v>
      </c>
    </row>
    <row r="65" spans="2:20" ht="12.75">
      <c r="B65">
        <f t="shared" si="14"/>
        <v>6916.883483281927</v>
      </c>
      <c r="C65">
        <f t="shared" si="19"/>
        <v>23895.974481951565</v>
      </c>
      <c r="D65">
        <f t="shared" si="20"/>
        <v>5916187.522172946</v>
      </c>
      <c r="G65">
        <f t="shared" si="16"/>
        <v>1822.6467207397482</v>
      </c>
      <c r="H65">
        <f t="shared" si="17"/>
        <v>0.455661680184937</v>
      </c>
      <c r="I65">
        <f t="shared" si="15"/>
        <v>1851.2955093917012</v>
      </c>
      <c r="J65">
        <f t="shared" si="18"/>
        <v>-429.61936880175153</v>
      </c>
      <c r="M65">
        <f t="shared" si="7"/>
        <v>8862.434208075552</v>
      </c>
      <c r="N65">
        <f t="shared" si="8"/>
        <v>22424.973375201957</v>
      </c>
      <c r="O65">
        <f t="shared" si="9"/>
        <v>5917431.302989138</v>
      </c>
      <c r="Q65">
        <f t="shared" si="10"/>
        <v>3816.180216255286</v>
      </c>
      <c r="R65">
        <f t="shared" si="11"/>
        <v>0.9540450540638215</v>
      </c>
      <c r="S65">
        <f t="shared" si="12"/>
        <v>3263.0471327455994</v>
      </c>
      <c r="T65">
        <f t="shared" si="13"/>
        <v>-1686.4478805350582</v>
      </c>
    </row>
    <row r="66" spans="2:20" ht="12.75">
      <c r="B66">
        <f t="shared" si="14"/>
        <v>7012.812258057703</v>
      </c>
      <c r="C66">
        <f t="shared" si="19"/>
        <v>23810.482594079505</v>
      </c>
      <c r="D66">
        <f t="shared" si="20"/>
        <v>5916231.031090305</v>
      </c>
      <c r="G66">
        <f t="shared" si="16"/>
        <v>1918.5754955155244</v>
      </c>
      <c r="H66">
        <f t="shared" si="17"/>
        <v>0.4796438738788811</v>
      </c>
      <c r="I66">
        <f t="shared" si="15"/>
        <v>1936.396628895911</v>
      </c>
      <c r="J66">
        <f t="shared" si="18"/>
        <v>-473.88773494429824</v>
      </c>
      <c r="M66">
        <f t="shared" si="7"/>
        <v>8960.284982851328</v>
      </c>
      <c r="N66">
        <f t="shared" si="8"/>
        <v>22368.64500829734</v>
      </c>
      <c r="O66">
        <f t="shared" si="9"/>
        <v>5917511.311811996</v>
      </c>
      <c r="Q66">
        <f t="shared" si="10"/>
        <v>3914.0309910310616</v>
      </c>
      <c r="R66">
        <f t="shared" si="11"/>
        <v>0.9785077477577654</v>
      </c>
      <c r="S66">
        <f t="shared" si="12"/>
        <v>3318.660911894082</v>
      </c>
      <c r="T66">
        <f t="shared" si="13"/>
        <v>-1766.9550492956168</v>
      </c>
    </row>
    <row r="67" spans="2:20" ht="12.75">
      <c r="B67">
        <f t="shared" si="14"/>
        <v>7108.741032833479</v>
      </c>
      <c r="C67">
        <f t="shared" si="19"/>
        <v>23726.058629436156</v>
      </c>
      <c r="D67">
        <f t="shared" si="20"/>
        <v>5916276.577582769</v>
      </c>
      <c r="G67">
        <f t="shared" si="16"/>
        <v>2014.5042702913006</v>
      </c>
      <c r="H67">
        <f t="shared" si="17"/>
        <v>0.5036260675728251</v>
      </c>
      <c r="I67">
        <f t="shared" si="15"/>
        <v>2020.4117260384126</v>
      </c>
      <c r="J67">
        <f t="shared" si="18"/>
        <v>-520.1840872189255</v>
      </c>
      <c r="M67">
        <f t="shared" si="7"/>
        <v>9058.135757627104</v>
      </c>
      <c r="N67">
        <f t="shared" si="8"/>
        <v>22314.290530781534</v>
      </c>
      <c r="O67">
        <f t="shared" si="9"/>
        <v>5917592.674502628</v>
      </c>
      <c r="Q67">
        <f t="shared" si="10"/>
        <v>4011.8817658068374</v>
      </c>
      <c r="R67">
        <f t="shared" si="11"/>
        <v>1.0029704414517093</v>
      </c>
      <c r="S67">
        <f t="shared" si="12"/>
        <v>3372.2888257887366</v>
      </c>
      <c r="T67">
        <f t="shared" si="13"/>
        <v>-1848.798457731023</v>
      </c>
    </row>
    <row r="68" spans="2:20" ht="12.75">
      <c r="B68">
        <f t="shared" si="14"/>
        <v>7204.669807609255</v>
      </c>
      <c r="C68">
        <f t="shared" si="19"/>
        <v>23642.751141767345</v>
      </c>
      <c r="D68">
        <f t="shared" si="20"/>
        <v>5916324.135455725</v>
      </c>
      <c r="G68">
        <f t="shared" si="16"/>
        <v>2110.433045067077</v>
      </c>
      <c r="H68">
        <f t="shared" si="17"/>
        <v>0.5276082612667692</v>
      </c>
      <c r="I68">
        <f t="shared" si="15"/>
        <v>2103.292482220462</v>
      </c>
      <c r="J68">
        <f t="shared" si="18"/>
        <v>-568.481799757842</v>
      </c>
      <c r="M68">
        <f t="shared" si="7"/>
        <v>9155.98653240288</v>
      </c>
      <c r="N68">
        <f t="shared" si="8"/>
        <v>22261.942468022815</v>
      </c>
      <c r="O68">
        <f t="shared" si="9"/>
        <v>5917675.342374127</v>
      </c>
      <c r="Q68">
        <f t="shared" si="10"/>
        <v>4109.732540582613</v>
      </c>
      <c r="R68">
        <f t="shared" si="11"/>
        <v>1.0274331351456534</v>
      </c>
      <c r="S68">
        <f t="shared" si="12"/>
        <v>3423.898783832282</v>
      </c>
      <c r="T68">
        <f t="shared" si="13"/>
        <v>-1931.929131274312</v>
      </c>
    </row>
    <row r="69" spans="2:20" ht="12.75">
      <c r="B69">
        <f t="shared" si="14"/>
        <v>7300.5985823850315</v>
      </c>
      <c r="C69">
        <f t="shared" si="19"/>
        <v>23560.608042712825</v>
      </c>
      <c r="D69">
        <f t="shared" si="20"/>
        <v>5916373.677357783</v>
      </c>
      <c r="G69">
        <f t="shared" si="16"/>
        <v>2206.361819842853</v>
      </c>
      <c r="H69">
        <f t="shared" si="17"/>
        <v>0.5515904549607132</v>
      </c>
      <c r="I69">
        <f t="shared" si="15"/>
        <v>2184.991231223276</v>
      </c>
      <c r="J69">
        <f t="shared" si="18"/>
        <v>-618.7530956748496</v>
      </c>
      <c r="M69">
        <f t="shared" si="7"/>
        <v>9253.837307178655</v>
      </c>
      <c r="N69">
        <f t="shared" si="8"/>
        <v>22211.632144763797</v>
      </c>
      <c r="O69">
        <f t="shared" si="9"/>
        <v>5917759.2659585755</v>
      </c>
      <c r="Q69">
        <f t="shared" si="10"/>
        <v>4207.583315358389</v>
      </c>
      <c r="R69">
        <f t="shared" si="11"/>
        <v>1.0518958288395972</v>
      </c>
      <c r="S69">
        <f t="shared" si="12"/>
        <v>3473.4599029591823</v>
      </c>
      <c r="T69">
        <f t="shared" si="13"/>
        <v>-2016.2973250673906</v>
      </c>
    </row>
    <row r="70" spans="2:20" ht="12.75">
      <c r="B70">
        <f t="shared" si="14"/>
        <v>7396.527357160808</v>
      </c>
      <c r="C70">
        <f t="shared" si="19"/>
        <v>23479.676574251465</v>
      </c>
      <c r="D70">
        <f t="shared" si="20"/>
        <v>5916425.174796501</v>
      </c>
      <c r="G70">
        <f t="shared" si="16"/>
        <v>2302.2905946186293</v>
      </c>
      <c r="H70">
        <f t="shared" si="17"/>
        <v>0.5755726486546573</v>
      </c>
      <c r="I70">
        <f t="shared" si="15"/>
        <v>2265.4609866217347</v>
      </c>
      <c r="J70">
        <f t="shared" si="18"/>
        <v>-670.9690630403265</v>
      </c>
      <c r="M70">
        <f t="shared" si="7"/>
        <v>9351.688081954431</v>
      </c>
      <c r="N70">
        <f t="shared" si="8"/>
        <v>22163.389666376966</v>
      </c>
      <c r="O70">
        <f t="shared" si="9"/>
        <v>5917844.395036641</v>
      </c>
      <c r="Q70">
        <f t="shared" si="10"/>
        <v>4305.434090134165</v>
      </c>
      <c r="R70">
        <f t="shared" si="11"/>
        <v>1.0763585225335413</v>
      </c>
      <c r="S70">
        <f t="shared" si="12"/>
        <v>3520.9425261158767</v>
      </c>
      <c r="T70">
        <f t="shared" si="13"/>
        <v>-2101.852553728044</v>
      </c>
    </row>
    <row r="71" spans="2:20" ht="12.75">
      <c r="B71">
        <f t="shared" si="14"/>
        <v>7492.456131936584</v>
      </c>
      <c r="C71">
        <f t="shared" si="19"/>
        <v>23400.00328153149</v>
      </c>
      <c r="D71">
        <f t="shared" si="20"/>
        <v>5916478.598154771</v>
      </c>
      <c r="G71">
        <f t="shared" si="16"/>
        <v>2398.2193693944055</v>
      </c>
      <c r="H71">
        <f t="shared" si="17"/>
        <v>0.5995548423486013</v>
      </c>
      <c r="I71">
        <f t="shared" si="15"/>
        <v>2344.65546880712</v>
      </c>
      <c r="J71">
        <f t="shared" si="18"/>
        <v>-725.0996715090014</v>
      </c>
      <c r="M71">
        <f t="shared" si="7"/>
        <v>9449.538856730207</v>
      </c>
      <c r="N71">
        <f t="shared" si="8"/>
        <v>22117.24390084978</v>
      </c>
      <c r="O71">
        <f t="shared" si="9"/>
        <v>5917930.678667632</v>
      </c>
      <c r="Q71">
        <f t="shared" si="10"/>
        <v>4403.284864909941</v>
      </c>
      <c r="R71">
        <f t="shared" si="11"/>
        <v>1.100821216227485</v>
      </c>
      <c r="S71">
        <f t="shared" si="12"/>
        <v>3566.3182400073674</v>
      </c>
      <c r="T71">
        <f t="shared" si="13"/>
        <v>-2188.5436215600575</v>
      </c>
    </row>
    <row r="72" spans="2:20" ht="12.75">
      <c r="B72">
        <f t="shared" si="14"/>
        <v>7588.38490671236</v>
      </c>
      <c r="C72">
        <f t="shared" si="19"/>
        <v>23321.633986101555</v>
      </c>
      <c r="D72">
        <f t="shared" si="20"/>
        <v>5916533.916707858</v>
      </c>
      <c r="G72">
        <f t="shared" si="16"/>
        <v>2494.1481441701817</v>
      </c>
      <c r="H72">
        <f t="shared" si="17"/>
        <v>0.6235370360425454</v>
      </c>
      <c r="I72">
        <f t="shared" si="15"/>
        <v>2422.5291316033563</v>
      </c>
      <c r="J72">
        <f t="shared" si="18"/>
        <v>-781.1137895909483</v>
      </c>
      <c r="M72">
        <f t="shared" si="7"/>
        <v>9547.389631505983</v>
      </c>
      <c r="N72">
        <f t="shared" si="8"/>
        <v>22073.22246151026</v>
      </c>
      <c r="O72">
        <f t="shared" si="9"/>
        <v>5918018.065219981</v>
      </c>
      <c r="Q72">
        <f t="shared" si="10"/>
        <v>4501.135639685716</v>
      </c>
      <c r="R72">
        <f t="shared" si="11"/>
        <v>1.1252839099214291</v>
      </c>
      <c r="S72">
        <f t="shared" si="12"/>
        <v>3609.559892099553</v>
      </c>
      <c r="T72">
        <f t="shared" si="13"/>
        <v>-2276.3186531883957</v>
      </c>
    </row>
    <row r="73" spans="2:20" ht="12.75">
      <c r="B73">
        <f t="shared" si="14"/>
        <v>7684.313681488136</v>
      </c>
      <c r="C73">
        <f t="shared" si="19"/>
        <v>23244.613759557946</v>
      </c>
      <c r="D73">
        <f t="shared" si="20"/>
        <v>5916591.098641063</v>
      </c>
      <c r="G73">
        <f t="shared" si="16"/>
        <v>2590.076918945958</v>
      </c>
      <c r="H73">
        <f t="shared" si="17"/>
        <v>0.6475192297364895</v>
      </c>
      <c r="I73">
        <f t="shared" si="15"/>
        <v>2499.0371884614397</v>
      </c>
      <c r="J73">
        <f t="shared" si="18"/>
        <v>-838.9792025558672</v>
      </c>
      <c r="M73">
        <f t="shared" si="7"/>
        <v>9645.240406281759</v>
      </c>
      <c r="N73">
        <f t="shared" si="8"/>
        <v>22031.35169050337</v>
      </c>
      <c r="O73">
        <f t="shared" si="9"/>
        <v>5918106.50240214</v>
      </c>
      <c r="Q73">
        <f t="shared" si="10"/>
        <v>4598.986414461492</v>
      </c>
      <c r="R73">
        <f t="shared" si="11"/>
        <v>1.149746603615373</v>
      </c>
      <c r="S73">
        <f t="shared" si="12"/>
        <v>3650.641606867125</v>
      </c>
      <c r="T73">
        <f t="shared" si="13"/>
        <v>-2365.1251246010866</v>
      </c>
    </row>
    <row r="74" spans="2:20" ht="12.75">
      <c r="B74">
        <f t="shared" si="14"/>
        <v>7780.242456263913</v>
      </c>
      <c r="C74">
        <f t="shared" si="19"/>
        <v>23168.98689762307</v>
      </c>
      <c r="D74">
        <f t="shared" si="20"/>
        <v>5916650.111068022</v>
      </c>
      <c r="G74">
        <f t="shared" si="16"/>
        <v>2686.005693721734</v>
      </c>
      <c r="H74">
        <f t="shared" si="17"/>
        <v>0.6715014234304335</v>
      </c>
      <c r="I74">
        <f t="shared" si="15"/>
        <v>2574.1356382169865</v>
      </c>
      <c r="J74">
        <f t="shared" si="18"/>
        <v>-898.6626309603575</v>
      </c>
      <c r="M74">
        <f t="shared" si="7"/>
        <v>9743.091181057534</v>
      </c>
      <c r="N74">
        <f t="shared" si="8"/>
        <v>21991.65664302802</v>
      </c>
      <c r="O74">
        <f t="shared" si="9"/>
        <v>5918195.937293871</v>
      </c>
      <c r="Q74">
        <f t="shared" si="10"/>
        <v>4696.837189237268</v>
      </c>
      <c r="R74">
        <f t="shared" si="11"/>
        <v>1.174209297309317</v>
      </c>
      <c r="S74">
        <f t="shared" si="12"/>
        <v>3689.5388012773237</v>
      </c>
      <c r="T74">
        <f t="shared" si="13"/>
        <v>-2454.909894579255</v>
      </c>
    </row>
    <row r="75" spans="2:20" ht="12.75">
      <c r="B75">
        <f t="shared" si="14"/>
        <v>7876.171231039689</v>
      </c>
      <c r="C75">
        <f t="shared" si="19"/>
        <v>23094.796894670206</v>
      </c>
      <c r="D75">
        <f t="shared" si="20"/>
        <v>5916710.920049625</v>
      </c>
      <c r="G75">
        <f t="shared" si="16"/>
        <v>2781.9344684975104</v>
      </c>
      <c r="H75">
        <f t="shared" si="17"/>
        <v>0.6954836171243776</v>
      </c>
      <c r="I75">
        <f t="shared" si="15"/>
        <v>2647.781290396101</v>
      </c>
      <c r="J75">
        <f t="shared" si="18"/>
        <v>-960.1297497875253</v>
      </c>
      <c r="M75">
        <f t="shared" si="7"/>
        <v>9840.94195583331</v>
      </c>
      <c r="N75">
        <f t="shared" si="8"/>
        <v>21954.16107234424</v>
      </c>
      <c r="O75">
        <f t="shared" si="9"/>
        <v>5918286.316377912</v>
      </c>
      <c r="Q75">
        <f t="shared" si="10"/>
        <v>4794.687964013044</v>
      </c>
      <c r="R75">
        <f t="shared" si="11"/>
        <v>1.1986719910032608</v>
      </c>
      <c r="S75">
        <f t="shared" si="12"/>
        <v>3726.2281995002563</v>
      </c>
      <c r="T75">
        <f t="shared" si="13"/>
        <v>-2545.619236496481</v>
      </c>
    </row>
    <row r="76" spans="2:20" ht="12.75">
      <c r="B76">
        <f t="shared" si="14"/>
        <v>7972.100005815465</v>
      </c>
      <c r="C76">
        <f t="shared" si="19"/>
        <v>23022.086418709096</v>
      </c>
      <c r="D76">
        <f t="shared" si="20"/>
        <v>5916773.49061353</v>
      </c>
      <c r="G76">
        <f t="shared" si="16"/>
        <v>2877.8632432732866</v>
      </c>
      <c r="H76">
        <f t="shared" si="17"/>
        <v>0.7194658108183216</v>
      </c>
      <c r="I76">
        <f t="shared" si="15"/>
        <v>2719.931790054995</v>
      </c>
      <c r="J76">
        <f t="shared" si="18"/>
        <v>-1023.3452081879209</v>
      </c>
      <c r="L76" t="s">
        <v>42</v>
      </c>
      <c r="M76">
        <f t="shared" si="7"/>
        <v>9938.792730609086</v>
      </c>
      <c r="N76">
        <f t="shared" si="8"/>
        <v>21918.887415559315</v>
      </c>
      <c r="O76">
        <f t="shared" si="9"/>
        <v>5918377.585572003</v>
      </c>
      <c r="Q76">
        <f t="shared" si="10"/>
        <v>4892.5387387888195</v>
      </c>
      <c r="R76">
        <f t="shared" si="11"/>
        <v>1.2231346846972049</v>
      </c>
      <c r="S76">
        <f t="shared" si="12"/>
        <v>3760.6878468370105</v>
      </c>
      <c r="T76">
        <f t="shared" si="13"/>
        <v>-2637.1988704684723</v>
      </c>
    </row>
    <row r="77" spans="2:10" ht="12.75">
      <c r="B77">
        <f t="shared" si="14"/>
        <v>8068.028780591241</v>
      </c>
      <c r="C77">
        <f t="shared" si="19"/>
        <v>22950.897286846804</v>
      </c>
      <c r="D77">
        <f t="shared" si="20"/>
        <v>5916837.786774275</v>
      </c>
      <c r="G77">
        <f t="shared" si="16"/>
        <v>2973.792018049063</v>
      </c>
      <c r="H77">
        <f t="shared" si="17"/>
        <v>0.7434480045122657</v>
      </c>
      <c r="I77">
        <f t="shared" si="15"/>
        <v>2790.54564213908</v>
      </c>
      <c r="J77">
        <f t="shared" si="18"/>
        <v>-1088.2726498104525</v>
      </c>
    </row>
    <row r="78" spans="2:10" ht="12.75">
      <c r="B78">
        <f t="shared" si="14"/>
        <v>8163.957555367017</v>
      </c>
      <c r="C78">
        <f t="shared" si="19"/>
        <v>22881.270441237957</v>
      </c>
      <c r="D78">
        <f t="shared" si="20"/>
        <v>5916903.771553976</v>
      </c>
      <c r="G78">
        <f t="shared" si="16"/>
        <v>3069.720792824839</v>
      </c>
      <c r="H78">
        <f t="shared" si="17"/>
        <v>0.7674301982062097</v>
      </c>
      <c r="I78">
        <f t="shared" si="15"/>
        <v>2859.582235347523</v>
      </c>
      <c r="J78">
        <f t="shared" si="18"/>
        <v>-1154.8747337115756</v>
      </c>
    </row>
    <row r="79" spans="2:10" ht="12.75">
      <c r="B79">
        <f aca="true" t="shared" si="21" ref="B79:B96">B78+$F$13/50</f>
        <v>8259.886330142794</v>
      </c>
      <c r="C79">
        <f t="shared" si="19"/>
        <v>22813.245925538136</v>
      </c>
      <c r="D79">
        <f t="shared" si="20"/>
        <v>5916971.407003599</v>
      </c>
      <c r="G79">
        <f t="shared" si="16"/>
        <v>3165.6495676006152</v>
      </c>
      <c r="H79">
        <f t="shared" si="17"/>
        <v>0.7914123919001538</v>
      </c>
      <c r="I79">
        <f aca="true" t="shared" si="22" ref="I79:I96">$F$18+$E$4*COS(PI()/2-$F$20-H79)</f>
        <v>2927.0018654895375</v>
      </c>
      <c r="J79">
        <f t="shared" si="18"/>
        <v>-1223.113155830747</v>
      </c>
    </row>
    <row r="80" spans="2:10" ht="12.75">
      <c r="B80">
        <f t="shared" si="21"/>
        <v>8355.81510491857</v>
      </c>
      <c r="C80">
        <f t="shared" si="19"/>
        <v>22746.862861874095</v>
      </c>
      <c r="D80">
        <f t="shared" si="20"/>
        <v>5917040.654224774</v>
      </c>
      <c r="G80">
        <f t="shared" si="16"/>
        <v>3261.5783423763924</v>
      </c>
      <c r="H80">
        <f t="shared" si="17"/>
        <v>0.815394585594098</v>
      </c>
      <c r="I80">
        <f t="shared" si="22"/>
        <v>2992.765758318982</v>
      </c>
      <c r="J80">
        <f t="shared" si="18"/>
        <v>-1292.9486710197807</v>
      </c>
    </row>
    <row r="81" spans="2:10" ht="12.75">
      <c r="B81">
        <f t="shared" si="21"/>
        <v>8451.743879694348</v>
      </c>
      <c r="C81">
        <f t="shared" si="19"/>
        <v>22682.159428343886</v>
      </c>
      <c r="D81">
        <f t="shared" si="20"/>
        <v>5917111.473392174</v>
      </c>
      <c r="G81">
        <f t="shared" si="16"/>
        <v>3357.5071171521695</v>
      </c>
      <c r="H81">
        <f t="shared" si="17"/>
        <v>0.8393767792880423</v>
      </c>
      <c r="I81">
        <f t="shared" si="22"/>
        <v>3056.836091834126</v>
      </c>
      <c r="J81">
        <f t="shared" si="18"/>
        <v>-1364.3411156134393</v>
      </c>
    </row>
    <row r="82" spans="2:10" ht="12.75">
      <c r="B82">
        <f t="shared" si="21"/>
        <v>8547.672654470125</v>
      </c>
      <c r="C82">
        <f t="shared" si="19"/>
        <v>22619.17283705995</v>
      </c>
      <c r="D82">
        <f t="shared" si="20"/>
        <v>5917183.823776417</v>
      </c>
      <c r="G82">
        <f t="shared" si="16"/>
        <v>3453.4358919279466</v>
      </c>
      <c r="H82">
        <f t="shared" si="17"/>
        <v>0.8633589729819866</v>
      </c>
      <c r="I82">
        <f t="shared" si="22"/>
        <v>3119.1760180297692</v>
      </c>
      <c r="J82">
        <f t="shared" si="18"/>
        <v>-1437.2494305282844</v>
      </c>
    </row>
    <row r="83" spans="2:10" ht="12.75">
      <c r="B83">
        <f t="shared" si="21"/>
        <v>8643.601429245902</v>
      </c>
      <c r="C83">
        <f t="shared" si="19"/>
        <v>22557.939312747774</v>
      </c>
      <c r="D83">
        <f t="shared" si="20"/>
        <v>5917257.663767493</v>
      </c>
      <c r="G83">
        <f t="shared" si="16"/>
        <v>3549.3646667037237</v>
      </c>
      <c r="H83">
        <f t="shared" si="17"/>
        <v>0.8873411666759309</v>
      </c>
      <c r="I83">
        <f t="shared" si="22"/>
        <v>3179.7496840891904</v>
      </c>
      <c r="J83">
        <f t="shared" si="18"/>
        <v>-1511.6316848764968</v>
      </c>
    </row>
    <row r="84" spans="2:10" ht="12.75">
      <c r="B84">
        <f t="shared" si="21"/>
        <v>8739.53020402168</v>
      </c>
      <c r="C84">
        <f t="shared" si="19"/>
        <v>22498.494071912388</v>
      </c>
      <c r="D84">
        <f t="shared" si="20"/>
        <v>5917332.95089869</v>
      </c>
      <c r="G84">
        <f t="shared" si="16"/>
        <v>3645.293441479501</v>
      </c>
      <c r="H84">
        <f t="shared" si="17"/>
        <v>0.9113233603698753</v>
      </c>
      <c r="I84">
        <f t="shared" si="22"/>
        <v>3238.522253003754</v>
      </c>
      <c r="J84">
        <f t="shared" si="18"/>
        <v>-1587.445100081086</v>
      </c>
    </row>
    <row r="85" spans="2:10" ht="12.75">
      <c r="B85">
        <f t="shared" si="21"/>
        <v>8835.458978797456</v>
      </c>
      <c r="C85">
        <f t="shared" si="19"/>
        <v>22440.87130258471</v>
      </c>
      <c r="D85">
        <f t="shared" si="20"/>
        <v>5917409.641871019</v>
      </c>
      <c r="G85">
        <f t="shared" si="16"/>
        <v>3741.222216255278</v>
      </c>
      <c r="H85">
        <f t="shared" si="17"/>
        <v>0.9353055540638195</v>
      </c>
      <c r="I85">
        <f t="shared" si="22"/>
        <v>3295.459923608298</v>
      </c>
      <c r="J85">
        <f t="shared" si="18"/>
        <v>-1664.6460744786204</v>
      </c>
    </row>
    <row r="86" spans="2:10" ht="12.75">
      <c r="B86">
        <f t="shared" si="21"/>
        <v>8931.387753573234</v>
      </c>
      <c r="C86">
        <f t="shared" si="19"/>
        <v>22385.104144659406</v>
      </c>
      <c r="D86">
        <f t="shared" si="20"/>
        <v>5917487.692578118</v>
      </c>
      <c r="G86">
        <f t="shared" si="16"/>
        <v>3837.150991031055</v>
      </c>
      <c r="H86">
        <f t="shared" si="17"/>
        <v>0.9592877477577638</v>
      </c>
      <c r="I86">
        <f t="shared" si="22"/>
        <v>3350.5299500207993</v>
      </c>
      <c r="J86">
        <f t="shared" si="18"/>
        <v>-1743.1902083953355</v>
      </c>
    </row>
    <row r="87" spans="2:10" ht="12.75">
      <c r="B87">
        <f t="shared" si="21"/>
        <v>9027.31652834901</v>
      </c>
      <c r="C87">
        <f t="shared" si="19"/>
        <v>22331.224670835538</v>
      </c>
      <c r="D87">
        <f t="shared" si="20"/>
        <v>5917567.058131618</v>
      </c>
      <c r="G87">
        <f t="shared" si="16"/>
        <v>3933.0797658068323</v>
      </c>
      <c r="H87">
        <f t="shared" si="17"/>
        <v>0.9832699414517081</v>
      </c>
      <c r="I87">
        <f t="shared" si="22"/>
        <v>3403.7006604751155</v>
      </c>
      <c r="J87">
        <f t="shared" si="18"/>
        <v>-1823.032329682183</v>
      </c>
    </row>
    <row r="88" spans="2:10" ht="12.75">
      <c r="B88">
        <f t="shared" si="21"/>
        <v>9123.245303124788</v>
      </c>
      <c r="C88">
        <f t="shared" si="19"/>
        <v>22279.263868170965</v>
      </c>
      <c r="D88">
        <f t="shared" si="20"/>
        <v>5917647.692886956</v>
      </c>
      <c r="G88">
        <f t="shared" si="16"/>
        <v>4029.0085405826094</v>
      </c>
      <c r="H88">
        <f t="shared" si="17"/>
        <v>1.0072521351456523</v>
      </c>
      <c r="I88">
        <f t="shared" si="22"/>
        <v>3454.941475535994</v>
      </c>
      <c r="J88">
        <f t="shared" si="18"/>
        <v>-1904.1265196941513</v>
      </c>
    </row>
    <row r="89" spans="2:10" ht="12.75">
      <c r="B89">
        <f t="shared" si="21"/>
        <v>9219.174077900565</v>
      </c>
      <c r="C89">
        <f t="shared" si="19"/>
        <v>22229.251620261126</v>
      </c>
      <c r="D89">
        <f t="shared" si="20"/>
        <v>5917729.550469627</v>
      </c>
      <c r="G89">
        <f t="shared" si="16"/>
        <v>4124.9373153583865</v>
      </c>
      <c r="H89">
        <f t="shared" si="17"/>
        <v>1.0312343288395966</v>
      </c>
      <c r="I89">
        <f t="shared" si="22"/>
        <v>3504.2229256858545</v>
      </c>
      <c r="J89">
        <f t="shared" si="18"/>
        <v>-1986.4261396989077</v>
      </c>
    </row>
    <row r="90" spans="2:10" ht="12.75">
      <c r="B90">
        <f t="shared" si="21"/>
        <v>9315.102852676342</v>
      </c>
      <c r="C90">
        <f t="shared" si="19"/>
        <v>22181.216690052464</v>
      </c>
      <c r="D90">
        <f t="shared" si="20"/>
        <v>5917812.583801859</v>
      </c>
      <c r="G90">
        <f t="shared" si="16"/>
        <v>4220.866090134164</v>
      </c>
      <c r="H90">
        <f t="shared" si="17"/>
        <v>1.0552165225335408</v>
      </c>
      <c r="I90">
        <f t="shared" si="22"/>
        <v>3551.516668273242</v>
      </c>
      <c r="J90">
        <f t="shared" si="18"/>
        <v>-2069.8838576995713</v>
      </c>
    </row>
    <row r="91" spans="2:10" ht="12.75">
      <c r="B91">
        <f t="shared" si="21"/>
        <v>9411.03162745212</v>
      </c>
      <c r="C91">
        <f aca="true" t="shared" si="23" ref="C91:C96">$C$26+I91*COS(PI()/2-$J$4/$F$22)-J91*SIN(PI()/2-$J$4/$F$22)</f>
        <v>22135.186703300315</v>
      </c>
      <c r="D91">
        <f aca="true" t="shared" si="24" ref="D91:D96">$D$26+J91*COS(PI()/2-$J$4/$F$22)+I91*SIN(PI()/2-$J$4/$F$22)</f>
        <v>5917896.745129685</v>
      </c>
      <c r="G91">
        <f t="shared" si="16"/>
        <v>4316.794864909941</v>
      </c>
      <c r="H91">
        <f t="shared" si="17"/>
        <v>1.0791987162274852</v>
      </c>
      <c r="I91">
        <f t="shared" si="22"/>
        <v>3596.7955038131963</v>
      </c>
      <c r="J91">
        <f t="shared" si="18"/>
        <v>-2154.451675656205</v>
      </c>
    </row>
    <row r="92" spans="2:10" ht="12.75">
      <c r="B92">
        <f t="shared" si="21"/>
        <v>9506.960402227896</v>
      </c>
      <c r="C92">
        <f t="shared" si="23"/>
        <v>22091.18813268085</v>
      </c>
      <c r="D92">
        <f t="shared" si="24"/>
        <v>5917981.986050405</v>
      </c>
      <c r="G92">
        <f t="shared" si="16"/>
        <v>4412.723639685718</v>
      </c>
      <c r="H92">
        <f t="shared" si="17"/>
        <v>1.1031809099214294</v>
      </c>
      <c r="I92">
        <f t="shared" si="22"/>
        <v>3640.0333916301656</v>
      </c>
      <c r="J92">
        <f t="shared" si="18"/>
        <v>-2240.0809570903466</v>
      </c>
    </row>
    <row r="93" spans="2:10" ht="12.75">
      <c r="B93">
        <f t="shared" si="21"/>
        <v>9602.889177003673</v>
      </c>
      <c r="C93">
        <f t="shared" si="23"/>
        <v>22049.246282566153</v>
      </c>
      <c r="D93">
        <f t="shared" si="24"/>
        <v>5918068.257540428</v>
      </c>
      <c r="G93">
        <f t="shared" si="16"/>
        <v>4508.652414461495</v>
      </c>
      <c r="H93">
        <f t="shared" si="17"/>
        <v>1.1271631036153738</v>
      </c>
      <c r="I93">
        <f t="shared" si="22"/>
        <v>3681.2054648344742</v>
      </c>
      <c r="J93">
        <f t="shared" si="18"/>
        <v>-2326.722455056735</v>
      </c>
    </row>
    <row r="94" spans="2:10" ht="12.75">
      <c r="B94">
        <f t="shared" si="21"/>
        <v>9698.81795177945</v>
      </c>
      <c r="C94">
        <f t="shared" si="23"/>
        <v>22009.38527447124</v>
      </c>
      <c r="D94">
        <f t="shared" si="24"/>
        <v>5918155.509983462</v>
      </c>
      <c r="G94">
        <f t="shared" si="16"/>
        <v>4604.581189237272</v>
      </c>
      <c r="H94">
        <f t="shared" si="17"/>
        <v>1.1511452973093181</v>
      </c>
      <c r="I94">
        <f t="shared" si="22"/>
        <v>3720.2880446237114</v>
      </c>
      <c r="J94">
        <f t="shared" si="18"/>
        <v>-2414.326340466107</v>
      </c>
    </row>
    <row r="95" spans="2:10" ht="12.75">
      <c r="B95">
        <f t="shared" si="21"/>
        <v>9794.746726555228</v>
      </c>
      <c r="C95">
        <f t="shared" si="23"/>
        <v>21971.628033181296</v>
      </c>
      <c r="D95">
        <f t="shared" si="24"/>
        <v>5918243.693199053</v>
      </c>
      <c r="G95">
        <f t="shared" si="16"/>
        <v>4700.509964013049</v>
      </c>
      <c r="H95">
        <f t="shared" si="17"/>
        <v>1.1751274910032623</v>
      </c>
      <c r="I95">
        <f t="shared" si="22"/>
        <v>3757.2586539008444</v>
      </c>
      <c r="J95">
        <f t="shared" si="18"/>
        <v>-2502.8422307428136</v>
      </c>
    </row>
    <row r="96" spans="1:10" ht="12.75">
      <c r="A96" t="s">
        <v>25</v>
      </c>
      <c r="B96">
        <f t="shared" si="21"/>
        <v>9890.675501331005</v>
      </c>
      <c r="C96">
        <f t="shared" si="23"/>
        <v>21935.99627356727</v>
      </c>
      <c r="D96">
        <f t="shared" si="24"/>
        <v>5918332.756471442</v>
      </c>
      <c r="G96">
        <f t="shared" si="16"/>
        <v>4796.438738788826</v>
      </c>
      <c r="H96">
        <f t="shared" si="17"/>
        <v>1.1991096846972067</v>
      </c>
      <c r="I96">
        <f t="shared" si="22"/>
        <v>3792.096030201201</v>
      </c>
      <c r="J96">
        <f t="shared" si="18"/>
        <v>-2592.219218800746</v>
      </c>
    </row>
    <row r="97" spans="2:10" ht="12.75">
      <c r="B97">
        <f aca="true" t="shared" si="25" ref="B97:B115">B96+$F$9/20</f>
        <v>9895.480501331005</v>
      </c>
      <c r="C97">
        <f>$C$116+I97*COS(PI()/2+$J$5/$F$22)+J97*SIN(PI()/2+$J$5/$F$22)</f>
        <v>21934.267732476623</v>
      </c>
      <c r="D97">
        <f>$D$116+J97*COS(PI()/2+$J$5/$F$22)-I97*SIN(PI()/2+$J$5/$F$22)</f>
        <v>5918337.239792539</v>
      </c>
      <c r="G97">
        <f aca="true" t="shared" si="26" ref="G97:G114">$B$116-B97</f>
        <v>91.29500000000007</v>
      </c>
      <c r="H97">
        <f aca="true" t="shared" si="27" ref="H97:H115">G97^2/$F$9^2*$F$20</f>
        <v>0.010841281250000018</v>
      </c>
      <c r="I97">
        <f aca="true" t="shared" si="28" ref="I97:I114">G97*(1-H97^2/10+H97^4/216-H97^6/9360)</f>
        <v>91.29392698485388</v>
      </c>
      <c r="J97">
        <f>IF($M$5&gt;0,G97*(H97/3-H97^3/42+H97^5/1320-H97^7/75600),-1*G97*(H97/3-H97^3/42+H97^5/1320-H97^7/75600))</f>
        <v>0.32991548750654115</v>
      </c>
    </row>
    <row r="98" spans="2:10" ht="12.75">
      <c r="B98">
        <f t="shared" si="25"/>
        <v>9900.285501331005</v>
      </c>
      <c r="C98">
        <f aca="true" t="shared" si="29" ref="C98:C115">$C$116+I98*COS(PI()/2+$J$5/$F$22)+J98*SIN(PI()/2+$J$5/$F$22)</f>
        <v>21932.544308810557</v>
      </c>
      <c r="D98">
        <f aca="true" t="shared" si="30" ref="D98:D115">$D$116+J98*COS(PI()/2+$J$5/$F$22)-I98*SIN(PI()/2+$J$5/$F$22)</f>
        <v>5918341.725083332</v>
      </c>
      <c r="G98">
        <f t="shared" si="26"/>
        <v>86.48999999999978</v>
      </c>
      <c r="H98">
        <f t="shared" si="27"/>
        <v>0.009730124999999952</v>
      </c>
      <c r="I98">
        <f t="shared" si="28"/>
        <v>86.48918115663795</v>
      </c>
      <c r="J98">
        <f aca="true" t="shared" si="31" ref="J98:J115">IF($M$5&gt;0,G98*(H98/3-H98^3/42+H98^5/1320-H98^7/75600),-1*G98*(H98/3-H98^3/42+H98^5/1320-H98^7/75600))</f>
        <v>0.28051760673590576</v>
      </c>
    </row>
    <row r="99" spans="2:10" ht="12.75">
      <c r="B99">
        <f t="shared" si="25"/>
        <v>9905.090501331006</v>
      </c>
      <c r="C99">
        <f t="shared" si="29"/>
        <v>21930.825735301452</v>
      </c>
      <c r="D99">
        <f t="shared" si="30"/>
        <v>5918346.2122347625</v>
      </c>
      <c r="G99">
        <f t="shared" si="26"/>
        <v>81.68499999999949</v>
      </c>
      <c r="H99">
        <f t="shared" si="27"/>
        <v>0.00867903124999989</v>
      </c>
      <c r="I99">
        <f t="shared" si="28"/>
        <v>81.6843847051169</v>
      </c>
      <c r="J99">
        <f t="shared" si="31"/>
        <v>0.23631428441652227</v>
      </c>
    </row>
    <row r="100" spans="2:10" ht="12.75">
      <c r="B100">
        <f t="shared" si="25"/>
        <v>9909.895501331006</v>
      </c>
      <c r="C100">
        <f t="shared" si="29"/>
        <v>21929.111744340713</v>
      </c>
      <c r="D100">
        <f t="shared" si="30"/>
        <v>5918350.701138648</v>
      </c>
      <c r="G100">
        <f t="shared" si="26"/>
        <v>76.8799999999992</v>
      </c>
      <c r="H100">
        <f t="shared" si="27"/>
        <v>0.007687999999999839</v>
      </c>
      <c r="I100">
        <f t="shared" si="28"/>
        <v>76.87954559935794</v>
      </c>
      <c r="J100">
        <f t="shared" si="31"/>
        <v>0.1970169815630606</v>
      </c>
    </row>
    <row r="101" spans="2:10" ht="12.75">
      <c r="B101">
        <f t="shared" si="25"/>
        <v>9914.700501331006</v>
      </c>
      <c r="C101">
        <f t="shared" si="29"/>
        <v>21927.40206799918</v>
      </c>
      <c r="D101">
        <f t="shared" si="30"/>
        <v>5918355.191687628</v>
      </c>
      <c r="G101">
        <f t="shared" si="26"/>
        <v>72.07499999999891</v>
      </c>
      <c r="H101">
        <f t="shared" si="27"/>
        <v>0.006757031249999795</v>
      </c>
      <c r="I101">
        <f t="shared" si="28"/>
        <v>72.07467092447001</v>
      </c>
      <c r="J101">
        <f t="shared" si="31"/>
        <v>0.16233714635859928</v>
      </c>
    </row>
    <row r="102" spans="2:10" ht="12.75">
      <c r="B102">
        <f t="shared" si="25"/>
        <v>9919.505501331007</v>
      </c>
      <c r="C102">
        <f t="shared" si="29"/>
        <v>21925.69643804724</v>
      </c>
      <c r="D102">
        <f t="shared" si="30"/>
        <v>5918359.683775117</v>
      </c>
      <c r="G102">
        <f t="shared" si="26"/>
        <v>67.26999999999862</v>
      </c>
      <c r="H102">
        <f t="shared" si="27"/>
        <v>0.005886124999999758</v>
      </c>
      <c r="I102">
        <f t="shared" si="28"/>
        <v>67.26976693358547</v>
      </c>
      <c r="J102">
        <f t="shared" si="31"/>
        <v>0.13198621628362778</v>
      </c>
    </row>
    <row r="103" spans="2:10" ht="12.75">
      <c r="B103">
        <f t="shared" si="25"/>
        <v>9924.310501331007</v>
      </c>
      <c r="C103">
        <f t="shared" si="29"/>
        <v>21923.994585974757</v>
      </c>
      <c r="D103">
        <f t="shared" si="30"/>
        <v>5918364.177295257</v>
      </c>
      <c r="G103">
        <f t="shared" si="26"/>
        <v>62.46499999999833</v>
      </c>
      <c r="H103">
        <f t="shared" si="27"/>
        <v>0.005075281249999728</v>
      </c>
      <c r="I103">
        <f t="shared" si="28"/>
        <v>62.46483909984634</v>
      </c>
      <c r="J103">
        <f t="shared" si="31"/>
        <v>0.10567561999521077</v>
      </c>
    </row>
    <row r="104" spans="2:10" ht="12.75">
      <c r="B104">
        <f t="shared" si="25"/>
        <v>9929.115501331007</v>
      </c>
      <c r="C104">
        <f t="shared" si="29"/>
        <v>21922.29624301076</v>
      </c>
      <c r="D104">
        <f t="shared" si="30"/>
        <v>5918368.672142874</v>
      </c>
      <c r="G104">
        <f t="shared" si="26"/>
        <v>57.659999999998035</v>
      </c>
      <c r="H104">
        <f t="shared" si="27"/>
        <v>0.004324499999999705</v>
      </c>
      <c r="I104">
        <f t="shared" si="28"/>
        <v>57.65989216839416</v>
      </c>
      <c r="J104">
        <f t="shared" si="31"/>
        <v>0.08311677897192074</v>
      </c>
    </row>
    <row r="105" spans="2:10" ht="12.75">
      <c r="B105">
        <f t="shared" si="25"/>
        <v>9933.920501331007</v>
      </c>
      <c r="C105">
        <f t="shared" si="29"/>
        <v>21920.60114014291</v>
      </c>
      <c r="D105">
        <f t="shared" si="30"/>
        <v>5918373.168213419</v>
      </c>
      <c r="G105">
        <f t="shared" si="26"/>
        <v>52.854999999997744</v>
      </c>
      <c r="H105">
        <f t="shared" si="27"/>
        <v>0.0036337812499996893</v>
      </c>
      <c r="I105">
        <f t="shared" si="28"/>
        <v>52.85493020836301</v>
      </c>
      <c r="J105">
        <f t="shared" si="31"/>
        <v>0.06402110894015078</v>
      </c>
    </row>
    <row r="106" spans="2:10" ht="12.75">
      <c r="B106">
        <f t="shared" si="25"/>
        <v>9938.725501331008</v>
      </c>
      <c r="C106">
        <f t="shared" si="29"/>
        <v>21918.909008136823</v>
      </c>
      <c r="D106">
        <f t="shared" si="30"/>
        <v>5918377.665402931</v>
      </c>
      <c r="G106">
        <f t="shared" si="26"/>
        <v>48.04999999999745</v>
      </c>
      <c r="H106">
        <f t="shared" si="27"/>
        <v>0.003003124999999682</v>
      </c>
      <c r="I106">
        <f t="shared" si="28"/>
        <v>48.04995666487488</v>
      </c>
      <c r="J106">
        <f t="shared" si="31"/>
        <v>0.04810002109741926</v>
      </c>
    </row>
    <row r="107" spans="2:10" ht="12.75">
      <c r="B107">
        <f t="shared" si="25"/>
        <v>9943.530501331008</v>
      </c>
      <c r="C107">
        <f t="shared" si="29"/>
        <v>21917.219577555166</v>
      </c>
      <c r="D107">
        <f t="shared" si="30"/>
        <v>5918382.163607983</v>
      </c>
      <c r="G107">
        <f t="shared" si="26"/>
        <v>43.24499999999716</v>
      </c>
      <c r="H107">
        <f t="shared" si="27"/>
        <v>0.002432531249999681</v>
      </c>
      <c r="I107">
        <f t="shared" si="28"/>
        <v>43.24497441103696</v>
      </c>
      <c r="J107">
        <f t="shared" si="31"/>
        <v>0.03506492314827865</v>
      </c>
    </row>
    <row r="108" spans="2:10" ht="12.75">
      <c r="B108">
        <f t="shared" si="25"/>
        <v>9948.335501331008</v>
      </c>
      <c r="C108">
        <f t="shared" si="29"/>
        <v>21915.532578776623</v>
      </c>
      <c r="D108">
        <f t="shared" si="30"/>
        <v>5918386.662725631</v>
      </c>
      <c r="G108">
        <f t="shared" si="26"/>
        <v>38.43999999999687</v>
      </c>
      <c r="H108">
        <f t="shared" si="27"/>
        <v>0.0019219999999996872</v>
      </c>
      <c r="I108">
        <f t="shared" si="28"/>
        <v>38.4399857999404</v>
      </c>
      <c r="J108">
        <f t="shared" si="31"/>
        <v>0.02462722016844399</v>
      </c>
    </row>
    <row r="109" spans="2:10" ht="12.75">
      <c r="B109">
        <f t="shared" si="25"/>
        <v>9953.140501331009</v>
      </c>
      <c r="C109">
        <f t="shared" si="29"/>
        <v>21913.847742014725</v>
      </c>
      <c r="D109">
        <f t="shared" si="30"/>
        <v>5918391.162653375</v>
      </c>
      <c r="G109">
        <f t="shared" si="26"/>
        <v>33.63499999999658</v>
      </c>
      <c r="H109">
        <f t="shared" si="27"/>
        <v>0.0014715312499997007</v>
      </c>
      <c r="I109">
        <f t="shared" si="28"/>
        <v>33.63499271666022</v>
      </c>
      <c r="J109">
        <f t="shared" si="31"/>
        <v>0.01649831531275511</v>
      </c>
    </row>
    <row r="110" spans="2:10" ht="12.75">
      <c r="B110">
        <f t="shared" si="25"/>
        <v>9957.945501331009</v>
      </c>
      <c r="C110">
        <f t="shared" si="29"/>
        <v>21912.16479733651</v>
      </c>
      <c r="D110">
        <f t="shared" si="30"/>
        <v>5918395.663289099</v>
      </c>
      <c r="G110">
        <f t="shared" si="26"/>
        <v>28.82999999999629</v>
      </c>
      <c r="H110">
        <f t="shared" si="27"/>
        <v>0.0010811249999997218</v>
      </c>
      <c r="I110">
        <f t="shared" si="28"/>
        <v>28.829996630255934</v>
      </c>
      <c r="J110">
        <f t="shared" si="31"/>
        <v>0.010389610382588703</v>
      </c>
    </row>
    <row r="111" spans="2:10" ht="12.75">
      <c r="B111">
        <f t="shared" si="25"/>
        <v>9962.75050133101</v>
      </c>
      <c r="C111">
        <f t="shared" si="29"/>
        <v>21910.48347468111</v>
      </c>
      <c r="D111">
        <f t="shared" si="30"/>
        <v>5918400.16453103</v>
      </c>
      <c r="G111">
        <f t="shared" si="26"/>
        <v>24.024999999995998</v>
      </c>
      <c r="H111">
        <f t="shared" si="27"/>
        <v>0.0007507812499997499</v>
      </c>
      <c r="I111">
        <f t="shared" si="28"/>
        <v>24.024998645772886</v>
      </c>
      <c r="J111">
        <f t="shared" si="31"/>
        <v>0.006012506268336203</v>
      </c>
    </row>
    <row r="112" spans="2:10" ht="12.75">
      <c r="B112">
        <f t="shared" si="25"/>
        <v>9967.55550133101</v>
      </c>
      <c r="C112">
        <f t="shared" si="29"/>
        <v>21908.803503878204</v>
      </c>
      <c r="D112">
        <f t="shared" si="30"/>
        <v>5918404.666277686</v>
      </c>
      <c r="G112">
        <f t="shared" si="26"/>
        <v>19.219999999995707</v>
      </c>
      <c r="H112">
        <f t="shared" si="27"/>
        <v>0.0004804999999997854</v>
      </c>
      <c r="I112">
        <f t="shared" si="28"/>
        <v>19.21999955624387</v>
      </c>
      <c r="J112">
        <f t="shared" si="31"/>
        <v>0.003078403282563948</v>
      </c>
    </row>
    <row r="113" spans="2:10" ht="12.75">
      <c r="B113">
        <f t="shared" si="25"/>
        <v>9972.36050133101</v>
      </c>
      <c r="C113">
        <f t="shared" si="29"/>
        <v>21907.12461466638</v>
      </c>
      <c r="D113">
        <f t="shared" si="30"/>
        <v>5918409.1684278315</v>
      </c>
      <c r="G113">
        <f t="shared" si="26"/>
        <v>14.414999999995416</v>
      </c>
      <c r="H113">
        <f t="shared" si="27"/>
        <v>0.0002702812499998281</v>
      </c>
      <c r="I113">
        <f t="shared" si="28"/>
        <v>14.414999894691023</v>
      </c>
      <c r="J113">
        <f t="shared" si="31"/>
        <v>0.0012987013994721413</v>
      </c>
    </row>
    <row r="114" spans="2:10" ht="12.75">
      <c r="B114">
        <f t="shared" si="25"/>
        <v>9977.16550133101</v>
      </c>
      <c r="C114">
        <f t="shared" si="29"/>
        <v>21905.446536711475</v>
      </c>
      <c r="D114">
        <f t="shared" si="30"/>
        <v>5918413.670880422</v>
      </c>
      <c r="G114">
        <f t="shared" si="26"/>
        <v>9.609999999995125</v>
      </c>
      <c r="H114">
        <f t="shared" si="27"/>
        <v>0.00012012499999987813</v>
      </c>
      <c r="I114">
        <f t="shared" si="28"/>
        <v>9.60999998612788</v>
      </c>
      <c r="J114">
        <f t="shared" si="31"/>
        <v>0.0003848004162694613</v>
      </c>
    </row>
    <row r="115" spans="2:10" ht="12.75">
      <c r="B115">
        <f t="shared" si="25"/>
        <v>9981.97050133101</v>
      </c>
      <c r="C115">
        <f t="shared" si="29"/>
        <v>21903.768999624783</v>
      </c>
      <c r="D115">
        <f t="shared" si="30"/>
        <v>5918418.173534563</v>
      </c>
      <c r="G115">
        <f>$B$116-B115</f>
        <v>4.804999999994834</v>
      </c>
      <c r="H115">
        <f t="shared" si="27"/>
        <v>3.0031249999935424E-05</v>
      </c>
      <c r="I115">
        <f>G115*(1-H115^2/10+H115^4/216-H115^6/9360)</f>
        <v>4.804999999561482</v>
      </c>
      <c r="J115">
        <f t="shared" si="31"/>
        <v>4.81000520800796E-05</v>
      </c>
    </row>
    <row r="116" spans="1:4" ht="12.75">
      <c r="A116" t="s">
        <v>28</v>
      </c>
      <c r="B116">
        <f>B96+F9</f>
        <v>9986.775501331005</v>
      </c>
      <c r="C116">
        <f>C4+F17*SIN(PI()/180*J5)</f>
        <v>21902.09173298128</v>
      </c>
      <c r="D116">
        <f>D4+F17*COS(PI()/180*J5)</f>
        <v>5918422.676289453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C92"/>
  <sheetViews>
    <sheetView workbookViewId="0" topLeftCell="A1">
      <selection activeCell="A2" sqref="A2:C92"/>
    </sheetView>
  </sheetViews>
  <sheetFormatPr defaultColWidth="9.140625" defaultRowHeight="12.75"/>
  <sheetData>
    <row r="1" ht="12.75">
      <c r="A1" t="s">
        <v>43</v>
      </c>
    </row>
    <row r="2" spans="1:3" ht="12.75">
      <c r="A2">
        <f>Calcs!C26</f>
        <v>25751.021709831697</v>
      </c>
      <c r="B2">
        <f>Calcs!D26</f>
        <v>5915774.402762269</v>
      </c>
      <c r="C2">
        <f>Calcs!B26</f>
        <v>4998.136762542173</v>
      </c>
    </row>
    <row r="3" spans="1:3" ht="12.75">
      <c r="A3">
        <f>Calcs!C27</f>
        <v>25746.21689985753</v>
      </c>
      <c r="B3">
        <f>Calcs!D27</f>
        <v>5915774.360029257</v>
      </c>
      <c r="C3">
        <f>Calcs!B27</f>
        <v>5002.941762542173</v>
      </c>
    </row>
    <row r="4" spans="1:3" ht="12.75">
      <c r="A4">
        <f>Calcs!C28</f>
        <v>25741.412087326815</v>
      </c>
      <c r="B4">
        <f>Calcs!D28</f>
        <v>5915774.317584835</v>
      </c>
      <c r="C4">
        <f>Calcs!B28</f>
        <v>5007.746762542173</v>
      </c>
    </row>
    <row r="5" spans="1:3" ht="12.75">
      <c r="A5">
        <f>Calcs!C29</f>
        <v>25736.60726973503</v>
      </c>
      <c r="B5">
        <f>Calcs!D29</f>
        <v>5915774.275717591</v>
      </c>
      <c r="C5">
        <f>Calcs!B29</f>
        <v>5012.5517625421735</v>
      </c>
    </row>
    <row r="6" spans="1:3" ht="12.75">
      <c r="A6">
        <f>Calcs!C30</f>
        <v>25731.802444681616</v>
      </c>
      <c r="B6">
        <f>Calcs!D30</f>
        <v>5915774.234716115</v>
      </c>
      <c r="C6">
        <f>Calcs!B30</f>
        <v>5017.356762542174</v>
      </c>
    </row>
    <row r="7" spans="1:3" ht="12.75">
      <c r="A7">
        <f>Calcs!C31</f>
        <v>25726.997609922044</v>
      </c>
      <c r="B7">
        <f>Calcs!D31</f>
        <v>5915774.194869</v>
      </c>
      <c r="C7">
        <f>Calcs!B31</f>
        <v>5022.161762542174</v>
      </c>
    </row>
    <row r="8" spans="1:3" ht="12.75">
      <c r="A8">
        <f>Calcs!C32</f>
        <v>25722.19276341978</v>
      </c>
      <c r="B8">
        <f>Calcs!D32</f>
        <v>5915774.156464839</v>
      </c>
      <c r="C8">
        <f>Calcs!B32</f>
        <v>5026.966762542174</v>
      </c>
    </row>
    <row r="9" spans="1:3" ht="12.75">
      <c r="A9">
        <f>Calcs!C33</f>
        <v>25717.387903398285</v>
      </c>
      <c r="B9">
        <f>Calcs!D33</f>
        <v>5915774.119792228</v>
      </c>
      <c r="C9">
        <f>Calcs!B33</f>
        <v>5031.771762542175</v>
      </c>
    </row>
    <row r="10" spans="1:3" ht="12.75">
      <c r="A10">
        <f>Calcs!C34</f>
        <v>25712.583028393034</v>
      </c>
      <c r="B10">
        <f>Calcs!D34</f>
        <v>5915774.085139762</v>
      </c>
      <c r="C10">
        <f>Calcs!B34</f>
        <v>5036.576762542175</v>
      </c>
    </row>
    <row r="11" spans="1:3" ht="12.75">
      <c r="A11">
        <f>Calcs!C35</f>
        <v>25707.778137303503</v>
      </c>
      <c r="B11">
        <f>Calcs!D35</f>
        <v>5915774.0527960425</v>
      </c>
      <c r="C11">
        <f>Calcs!B35</f>
        <v>5041.381762542175</v>
      </c>
    </row>
    <row r="12" spans="1:3" ht="12.75">
      <c r="A12">
        <f>Calcs!C36</f>
        <v>25702.973229445182</v>
      </c>
      <c r="B12">
        <f>Calcs!D36</f>
        <v>5915774.023049672</v>
      </c>
      <c r="C12">
        <f>Calcs!B36</f>
        <v>5046.1867625421755</v>
      </c>
    </row>
    <row r="13" spans="1:3" ht="12.75">
      <c r="A13">
        <f>Calcs!C37</f>
        <v>25698.168304601582</v>
      </c>
      <c r="B13">
        <f>Calcs!D37</f>
        <v>5915773.996189255</v>
      </c>
      <c r="C13">
        <f>Calcs!B37</f>
        <v>5050.991762542176</v>
      </c>
    </row>
    <row r="14" spans="1:3" ht="12.75">
      <c r="A14">
        <f>Calcs!C38</f>
        <v>25693.363363076227</v>
      </c>
      <c r="B14">
        <f>Calcs!D38</f>
        <v>5915773.972503397</v>
      </c>
      <c r="C14">
        <f>Calcs!B38</f>
        <v>5055.796762542176</v>
      </c>
    </row>
    <row r="15" spans="1:3" ht="12.75">
      <c r="A15">
        <f>Calcs!C39</f>
        <v>25688.55840574466</v>
      </c>
      <c r="B15">
        <f>Calcs!D39</f>
        <v>5915773.952280707</v>
      </c>
      <c r="C15">
        <f>Calcs!B39</f>
        <v>5060.601762542176</v>
      </c>
    </row>
    <row r="16" spans="1:3" ht="12.75">
      <c r="A16">
        <f>Calcs!C40</f>
        <v>25683.75343410646</v>
      </c>
      <c r="B16">
        <f>Calcs!D40</f>
        <v>5915773.935809793</v>
      </c>
      <c r="C16">
        <f>Calcs!B40</f>
        <v>5065.406762542177</v>
      </c>
    </row>
    <row r="17" spans="1:3" ht="12.75">
      <c r="A17">
        <f>Calcs!C41</f>
        <v>25678.94845033723</v>
      </c>
      <c r="B17">
        <f>Calcs!D41</f>
        <v>5915773.923379266</v>
      </c>
      <c r="C17">
        <f>Calcs!B41</f>
        <v>5070.211762542177</v>
      </c>
    </row>
    <row r="18" spans="1:3" ht="12.75">
      <c r="A18">
        <f>Calcs!C42</f>
        <v>25674.14345734062</v>
      </c>
      <c r="B18">
        <f>Calcs!D42</f>
        <v>5915773.915277732</v>
      </c>
      <c r="C18">
        <f>Calcs!B42</f>
        <v>5075.016762542177</v>
      </c>
    </row>
    <row r="19" spans="1:3" ht="12.75">
      <c r="A19">
        <f>Calcs!C43</f>
        <v>25669.3384588003</v>
      </c>
      <c r="B19">
        <f>Calcs!D43</f>
        <v>5915773.9117938</v>
      </c>
      <c r="C19">
        <f>Calcs!B43</f>
        <v>5079.821762542178</v>
      </c>
    </row>
    <row r="20" spans="1:3" ht="12.75">
      <c r="A20">
        <f>Calcs!C44</f>
        <v>25664.533459231996</v>
      </c>
      <c r="B20">
        <f>Calcs!D44</f>
        <v>5915773.913216073</v>
      </c>
      <c r="C20">
        <f>Calcs!B44</f>
        <v>5084.626762542178</v>
      </c>
    </row>
    <row r="21" spans="1:3" ht="12.75">
      <c r="A21">
        <f>Calcs!C45</f>
        <v>25659.728464035466</v>
      </c>
      <c r="B21">
        <f>Calcs!D45</f>
        <v>5915773.919833149</v>
      </c>
      <c r="C21">
        <f>Calcs!B45</f>
        <v>5089.431762542178</v>
      </c>
    </row>
    <row r="22" spans="1:3" ht="12.75">
      <c r="A22">
        <f>Calcs!C46</f>
        <v>25654.923479546494</v>
      </c>
      <c r="B22">
        <f>Calcs!D46</f>
        <v>5915773.93193362</v>
      </c>
      <c r="C22">
        <f>Calcs!B46</f>
        <v>5094.236762542178</v>
      </c>
    </row>
    <row r="23" spans="1:3" ht="12.75">
      <c r="A23">
        <f>Calcs!C47</f>
        <v>25559.007939552415</v>
      </c>
      <c r="B23">
        <f>Calcs!D47</f>
        <v>5915775.380370517</v>
      </c>
      <c r="C23">
        <f>Calcs!B47</f>
        <v>5190.165537317955</v>
      </c>
    </row>
    <row r="24" spans="1:3" ht="12.75">
      <c r="A24">
        <f>Calcs!C48</f>
        <v>25463.15471430197</v>
      </c>
      <c r="B24">
        <f>Calcs!D48</f>
        <v>5915779.128435469</v>
      </c>
      <c r="C24">
        <f>Calcs!B48</f>
        <v>5286.094312093731</v>
      </c>
    </row>
    <row r="25" spans="1:3" ht="12.75">
      <c r="A25">
        <f>Calcs!C49</f>
        <v>25367.418930715045</v>
      </c>
      <c r="B25">
        <f>Calcs!D49</f>
        <v>5915785.173972898</v>
      </c>
      <c r="C25">
        <f>Calcs!B49</f>
        <v>5382.023086869507</v>
      </c>
    </row>
    <row r="26" spans="1:3" ht="12.75">
      <c r="A26">
        <f>Calcs!C50</f>
        <v>25271.855648168697</v>
      </c>
      <c r="B26">
        <f>Calcs!D50</f>
        <v>5915793.513505904</v>
      </c>
      <c r="C26">
        <f>Calcs!B50</f>
        <v>5477.951861645283</v>
      </c>
    </row>
    <row r="27" spans="1:3" ht="12.75">
      <c r="A27">
        <f>Calcs!C51</f>
        <v>25176.519826831536</v>
      </c>
      <c r="B27">
        <f>Calcs!D51</f>
        <v>5915804.142238273</v>
      </c>
      <c r="C27">
        <f>Calcs!B51</f>
        <v>5573.8806364210595</v>
      </c>
    </row>
    <row r="28" spans="1:3" ht="12.75">
      <c r="A28">
        <f>Calcs!C52</f>
        <v>25081.466296055114</v>
      </c>
      <c r="B28">
        <f>Calcs!D52</f>
        <v>5915817.054057228</v>
      </c>
      <c r="C28">
        <f>Calcs!B52</f>
        <v>5669.809411196836</v>
      </c>
    </row>
    <row r="29" spans="1:3" ht="12.75">
      <c r="A29">
        <f>Calcs!C53</f>
        <v>24986.74972284059</v>
      </c>
      <c r="B29">
        <f>Calcs!D53</f>
        <v>5915832.24153695</v>
      </c>
      <c r="C29">
        <f>Calcs!B53</f>
        <v>5765.738185972612</v>
      </c>
    </row>
    <row r="30" spans="1:3" ht="12.75">
      <c r="A30">
        <f>Calcs!C54</f>
        <v>24892.42458039874</v>
      </c>
      <c r="B30">
        <f>Calcs!D54</f>
        <v>5915849.695942845</v>
      </c>
      <c r="C30">
        <f>Calcs!B54</f>
        <v>5861.666960748388</v>
      </c>
    </row>
    <row r="31" spans="1:3" ht="12.75">
      <c r="A31">
        <f>Calcs!C55</f>
        <v>24798.545116821442</v>
      </c>
      <c r="B31">
        <f>Calcs!D55</f>
        <v>5915869.407236568</v>
      </c>
      <c r="C31">
        <f>Calcs!B55</f>
        <v>5957.595735524164</v>
      </c>
    </row>
    <row r="32" spans="1:3" ht="12.75">
      <c r="A32">
        <f>Calcs!C56</f>
        <v>24705.16532388263</v>
      </c>
      <c r="B32">
        <f>Calcs!D56</f>
        <v>5915891.364081798</v>
      </c>
      <c r="C32">
        <f>Calcs!B56</f>
        <v>6053.524510299941</v>
      </c>
    </row>
    <row r="33" spans="1:3" ht="12.75">
      <c r="A33">
        <f>Calcs!C57</f>
        <v>24612.33890598661</v>
      </c>
      <c r="B33">
        <f>Calcs!D57</f>
        <v>5915915.55385076</v>
      </c>
      <c r="C33">
        <f>Calcs!B57</f>
        <v>6149.453285075717</v>
      </c>
    </row>
    <row r="34" spans="1:3" ht="12.75">
      <c r="A34">
        <f>Calcs!C58</f>
        <v>24520.119249281735</v>
      </c>
      <c r="B34">
        <f>Calcs!D58</f>
        <v>5915941.962631479</v>
      </c>
      <c r="C34">
        <f>Calcs!B58</f>
        <v>6245.382059851493</v>
      </c>
    </row>
    <row r="35" spans="1:3" ht="12.75">
      <c r="A35">
        <f>Calcs!C59</f>
        <v>24428.559390957023</v>
      </c>
      <c r="B35">
        <f>Calcs!D59</f>
        <v>5915970.575235788</v>
      </c>
      <c r="C35">
        <f>Calcs!B59</f>
        <v>6341.310834627269</v>
      </c>
    </row>
    <row r="36" spans="1:3" ht="12.75">
      <c r="A36">
        <f>Calcs!C60</f>
        <v>24337.71198873956</v>
      </c>
      <c r="B36">
        <f>Calcs!D60</f>
        <v>5916001.375208063</v>
      </c>
      <c r="C36">
        <f>Calcs!B60</f>
        <v>6437.2396094030455</v>
      </c>
    </row>
    <row r="37" spans="1:3" ht="12.75">
      <c r="A37">
        <f>Calcs!C61</f>
        <v>24247.629290610053</v>
      </c>
      <c r="B37">
        <f>Calcs!D61</f>
        <v>5916034.344834683</v>
      </c>
      <c r="C37">
        <f>Calcs!B61</f>
        <v>6533.168384178822</v>
      </c>
    </row>
    <row r="38" spans="1:3" ht="12.75">
      <c r="A38">
        <f>Calcs!C62</f>
        <v>24158.363104754073</v>
      </c>
      <c r="B38">
        <f>Calcs!D62</f>
        <v>5916069.465154222</v>
      </c>
      <c r="C38">
        <f>Calcs!B62</f>
        <v>6629.097158954598</v>
      </c>
    </row>
    <row r="39" spans="1:3" ht="12.75">
      <c r="A39">
        <f>Calcs!C63</f>
        <v>24069.964769766277</v>
      </c>
      <c r="B39">
        <f>Calcs!D63</f>
        <v>5916106.71596835</v>
      </c>
      <c r="C39">
        <f>Calcs!B63</f>
        <v>6725.025933730374</v>
      </c>
    </row>
    <row r="40" spans="1:3" ht="12.75">
      <c r="A40">
        <f>Calcs!C64</f>
        <v>23982.485125124593</v>
      </c>
      <c r="B40">
        <f>Calcs!D64</f>
        <v>5916146.075853451</v>
      </c>
      <c r="C40">
        <f>Calcs!B64</f>
        <v>6820.95470850615</v>
      </c>
    </row>
    <row r="41" spans="1:3" ht="12.75">
      <c r="A41">
        <f>Calcs!C65</f>
        <v>23895.974481951565</v>
      </c>
      <c r="B41">
        <f>Calcs!D65</f>
        <v>5916187.522172946</v>
      </c>
      <c r="C41">
        <f>Calcs!B65</f>
        <v>6916.883483281927</v>
      </c>
    </row>
    <row r="42" spans="1:3" ht="12.75">
      <c r="A42">
        <f>Calcs!C66</f>
        <v>23810.482594079505</v>
      </c>
      <c r="B42">
        <f>Calcs!D66</f>
        <v>5916231.031090305</v>
      </c>
      <c r="C42">
        <f>Calcs!B66</f>
        <v>7012.812258057703</v>
      </c>
    </row>
    <row r="43" spans="1:3" ht="12.75">
      <c r="A43">
        <f>Calcs!C67</f>
        <v>23726.058629436156</v>
      </c>
      <c r="B43">
        <f>Calcs!D67</f>
        <v>5916276.577582769</v>
      </c>
      <c r="C43">
        <f>Calcs!B67</f>
        <v>7108.741032833479</v>
      </c>
    </row>
    <row r="44" spans="1:3" ht="12.75">
      <c r="A44">
        <f>Calcs!C68</f>
        <v>23642.751141767345</v>
      </c>
      <c r="B44">
        <f>Calcs!D68</f>
        <v>5916324.135455725</v>
      </c>
      <c r="C44">
        <f>Calcs!B68</f>
        <v>7204.669807609255</v>
      </c>
    </row>
    <row r="45" spans="1:3" ht="12.75">
      <c r="A45">
        <f>Calcs!C69</f>
        <v>23560.608042712825</v>
      </c>
      <c r="B45">
        <f>Calcs!D69</f>
        <v>5916373.677357783</v>
      </c>
      <c r="C45">
        <f>Calcs!B69</f>
        <v>7300.5985823850315</v>
      </c>
    </row>
    <row r="46" spans="1:3" ht="12.75">
      <c r="A46">
        <f>Calcs!C70</f>
        <v>23479.676574251465</v>
      </c>
      <c r="B46">
        <f>Calcs!D70</f>
        <v>5916425.174796501</v>
      </c>
      <c r="C46">
        <f>Calcs!B70</f>
        <v>7396.527357160808</v>
      </c>
    </row>
    <row r="47" spans="1:3" ht="12.75">
      <c r="A47">
        <f>Calcs!C71</f>
        <v>23400.00328153149</v>
      </c>
      <c r="B47">
        <f>Calcs!D71</f>
        <v>5916478.598154771</v>
      </c>
      <c r="C47">
        <f>Calcs!B71</f>
        <v>7492.456131936584</v>
      </c>
    </row>
    <row r="48" spans="1:3" ht="12.75">
      <c r="A48">
        <f>Calcs!C72</f>
        <v>23321.633986101555</v>
      </c>
      <c r="B48">
        <f>Calcs!D72</f>
        <v>5916533.916707858</v>
      </c>
      <c r="C48">
        <f>Calcs!B72</f>
        <v>7588.38490671236</v>
      </c>
    </row>
    <row r="49" spans="1:3" ht="12.75">
      <c r="A49">
        <f>Calcs!C73</f>
        <v>23244.613759557946</v>
      </c>
      <c r="B49">
        <f>Calcs!D73</f>
        <v>5916591.098641063</v>
      </c>
      <c r="C49">
        <f>Calcs!B73</f>
        <v>7684.313681488136</v>
      </c>
    </row>
    <row r="50" spans="1:3" ht="12.75">
      <c r="A50">
        <f>Calcs!C74</f>
        <v>23168.98689762307</v>
      </c>
      <c r="B50">
        <f>Calcs!D74</f>
        <v>5916650.111068022</v>
      </c>
      <c r="C50">
        <f>Calcs!B74</f>
        <v>7780.242456263913</v>
      </c>
    </row>
    <row r="51" spans="1:3" ht="12.75">
      <c r="A51">
        <f>Calcs!C75</f>
        <v>23094.796894670206</v>
      </c>
      <c r="B51">
        <f>Calcs!D75</f>
        <v>5916710.920049625</v>
      </c>
      <c r="C51">
        <f>Calcs!B75</f>
        <v>7876.171231039689</v>
      </c>
    </row>
    <row r="52" spans="1:3" ht="12.75">
      <c r="A52">
        <f>Calcs!C76</f>
        <v>23022.086418709096</v>
      </c>
      <c r="B52">
        <f>Calcs!D76</f>
        <v>5916773.49061353</v>
      </c>
      <c r="C52">
        <f>Calcs!B76</f>
        <v>7972.100005815465</v>
      </c>
    </row>
    <row r="53" spans="1:3" ht="12.75">
      <c r="A53">
        <f>Calcs!C77</f>
        <v>22950.897286846804</v>
      </c>
      <c r="B53">
        <f>Calcs!D77</f>
        <v>5916837.786774275</v>
      </c>
      <c r="C53">
        <f>Calcs!B77</f>
        <v>8068.028780591241</v>
      </c>
    </row>
    <row r="54" spans="1:3" ht="12.75">
      <c r="A54">
        <f>Calcs!C78</f>
        <v>22881.270441237957</v>
      </c>
      <c r="B54">
        <f>Calcs!D78</f>
        <v>5916903.771553976</v>
      </c>
      <c r="C54">
        <f>Calcs!B78</f>
        <v>8163.957555367017</v>
      </c>
    </row>
    <row r="55" spans="1:3" ht="12.75">
      <c r="A55">
        <f>Calcs!C79</f>
        <v>22813.245925538136</v>
      </c>
      <c r="B55">
        <f>Calcs!D79</f>
        <v>5916971.407003599</v>
      </c>
      <c r="C55">
        <f>Calcs!B79</f>
        <v>8259.886330142794</v>
      </c>
    </row>
    <row r="56" spans="1:3" ht="12.75">
      <c r="A56">
        <f>Calcs!C80</f>
        <v>22746.862861874095</v>
      </c>
      <c r="B56">
        <f>Calcs!D80</f>
        <v>5917040.654224774</v>
      </c>
      <c r="C56">
        <f>Calcs!B80</f>
        <v>8355.81510491857</v>
      </c>
    </row>
    <row r="57" spans="1:3" ht="12.75">
      <c r="A57">
        <f>Calcs!C81</f>
        <v>22682.159428343886</v>
      </c>
      <c r="B57">
        <f>Calcs!D81</f>
        <v>5917111.473392174</v>
      </c>
      <c r="C57">
        <f>Calcs!B81</f>
        <v>8451.743879694348</v>
      </c>
    </row>
    <row r="58" spans="1:3" ht="12.75">
      <c r="A58">
        <f>Calcs!C82</f>
        <v>22619.17283705995</v>
      </c>
      <c r="B58">
        <f>Calcs!D82</f>
        <v>5917183.823776417</v>
      </c>
      <c r="C58">
        <f>Calcs!B82</f>
        <v>8547.672654470125</v>
      </c>
    </row>
    <row r="59" spans="1:3" ht="12.75">
      <c r="A59">
        <f>Calcs!C83</f>
        <v>22557.939312747774</v>
      </c>
      <c r="B59">
        <f>Calcs!D83</f>
        <v>5917257.663767493</v>
      </c>
      <c r="C59">
        <f>Calcs!B83</f>
        <v>8643.601429245902</v>
      </c>
    </row>
    <row r="60" spans="1:3" ht="12.75">
      <c r="A60">
        <f>Calcs!C84</f>
        <v>22498.494071912388</v>
      </c>
      <c r="B60">
        <f>Calcs!D84</f>
        <v>5917332.95089869</v>
      </c>
      <c r="C60">
        <f>Calcs!B84</f>
        <v>8739.53020402168</v>
      </c>
    </row>
    <row r="61" spans="1:3" ht="12.75">
      <c r="A61">
        <f>Calcs!C85</f>
        <v>22440.87130258471</v>
      </c>
      <c r="B61">
        <f>Calcs!D85</f>
        <v>5917409.641871019</v>
      </c>
      <c r="C61">
        <f>Calcs!B85</f>
        <v>8835.458978797456</v>
      </c>
    </row>
    <row r="62" spans="1:3" ht="12.75">
      <c r="A62">
        <f>Calcs!C86</f>
        <v>22385.104144659406</v>
      </c>
      <c r="B62">
        <f>Calcs!D86</f>
        <v>5917487.692578118</v>
      </c>
      <c r="C62">
        <f>Calcs!B86</f>
        <v>8931.387753573234</v>
      </c>
    </row>
    <row r="63" spans="1:3" ht="12.75">
      <c r="A63">
        <f>Calcs!C87</f>
        <v>22331.224670835538</v>
      </c>
      <c r="B63">
        <f>Calcs!D87</f>
        <v>5917567.058131618</v>
      </c>
      <c r="C63">
        <f>Calcs!B87</f>
        <v>9027.31652834901</v>
      </c>
    </row>
    <row r="64" spans="1:3" ht="12.75">
      <c r="A64">
        <f>Calcs!C88</f>
        <v>22279.263868170965</v>
      </c>
      <c r="B64">
        <f>Calcs!D88</f>
        <v>5917647.692886956</v>
      </c>
      <c r="C64">
        <f>Calcs!B88</f>
        <v>9123.245303124788</v>
      </c>
    </row>
    <row r="65" spans="1:3" ht="12.75">
      <c r="A65">
        <f>Calcs!C89</f>
        <v>22229.251620261126</v>
      </c>
      <c r="B65">
        <f>Calcs!D89</f>
        <v>5917729.550469627</v>
      </c>
      <c r="C65">
        <f>Calcs!B89</f>
        <v>9219.174077900565</v>
      </c>
    </row>
    <row r="66" spans="1:3" ht="12.75">
      <c r="A66">
        <f>Calcs!C90</f>
        <v>22181.216690052464</v>
      </c>
      <c r="B66">
        <f>Calcs!D90</f>
        <v>5917812.583801859</v>
      </c>
      <c r="C66">
        <f>Calcs!B90</f>
        <v>9315.102852676342</v>
      </c>
    </row>
    <row r="67" spans="1:3" ht="12.75">
      <c r="A67">
        <f>Calcs!C91</f>
        <v>22135.186703300315</v>
      </c>
      <c r="B67">
        <f>Calcs!D91</f>
        <v>5917896.745129685</v>
      </c>
      <c r="C67">
        <f>Calcs!B91</f>
        <v>9411.03162745212</v>
      </c>
    </row>
    <row r="68" spans="1:3" ht="12.75">
      <c r="A68">
        <f>Calcs!C92</f>
        <v>22091.18813268085</v>
      </c>
      <c r="B68">
        <f>Calcs!D92</f>
        <v>5917981.986050405</v>
      </c>
      <c r="C68">
        <f>Calcs!B92</f>
        <v>9506.960402227896</v>
      </c>
    </row>
    <row r="69" spans="1:3" ht="12.75">
      <c r="A69">
        <f>Calcs!C93</f>
        <v>22049.246282566153</v>
      </c>
      <c r="B69">
        <f>Calcs!D93</f>
        <v>5918068.257540428</v>
      </c>
      <c r="C69">
        <f>Calcs!B93</f>
        <v>9602.889177003673</v>
      </c>
    </row>
    <row r="70" spans="1:3" ht="12.75">
      <c r="A70">
        <f>Calcs!C94</f>
        <v>22009.38527447124</v>
      </c>
      <c r="B70">
        <f>Calcs!D94</f>
        <v>5918155.509983462</v>
      </c>
      <c r="C70">
        <f>Calcs!B94</f>
        <v>9698.81795177945</v>
      </c>
    </row>
    <row r="71" spans="1:3" ht="12.75">
      <c r="A71">
        <f>Calcs!C95</f>
        <v>21971.628033181296</v>
      </c>
      <c r="B71">
        <f>Calcs!D95</f>
        <v>5918243.693199053</v>
      </c>
      <c r="C71">
        <f>Calcs!B95</f>
        <v>9794.746726555228</v>
      </c>
    </row>
    <row r="72" spans="1:3" ht="12.75">
      <c r="A72">
        <f>Calcs!C96</f>
        <v>21935.99627356727</v>
      </c>
      <c r="B72">
        <f>Calcs!D96</f>
        <v>5918332.756471442</v>
      </c>
      <c r="C72">
        <f>Calcs!B96</f>
        <v>9890.675501331005</v>
      </c>
    </row>
    <row r="73" spans="1:3" ht="12.75">
      <c r="A73">
        <f>Calcs!C97</f>
        <v>21934.267732476623</v>
      </c>
      <c r="B73">
        <f>Calcs!D97</f>
        <v>5918337.239792539</v>
      </c>
      <c r="C73">
        <f>Calcs!B97</f>
        <v>9895.480501331005</v>
      </c>
    </row>
    <row r="74" spans="1:3" ht="12.75">
      <c r="A74">
        <f>Calcs!C98</f>
        <v>21932.544308810557</v>
      </c>
      <c r="B74">
        <f>Calcs!D98</f>
        <v>5918341.725083332</v>
      </c>
      <c r="C74">
        <f>Calcs!B98</f>
        <v>9900.285501331005</v>
      </c>
    </row>
    <row r="75" spans="1:3" ht="12.75">
      <c r="A75">
        <f>Calcs!C99</f>
        <v>21930.825735301452</v>
      </c>
      <c r="B75">
        <f>Calcs!D99</f>
        <v>5918346.2122347625</v>
      </c>
      <c r="C75">
        <f>Calcs!B99</f>
        <v>9905.090501331006</v>
      </c>
    </row>
    <row r="76" spans="1:3" ht="12.75">
      <c r="A76">
        <f>Calcs!C100</f>
        <v>21929.111744340713</v>
      </c>
      <c r="B76">
        <f>Calcs!D100</f>
        <v>5918350.701138648</v>
      </c>
      <c r="C76">
        <f>Calcs!B100</f>
        <v>9909.895501331006</v>
      </c>
    </row>
    <row r="77" spans="1:3" ht="12.75">
      <c r="A77">
        <f>Calcs!C101</f>
        <v>21927.40206799918</v>
      </c>
      <c r="B77">
        <f>Calcs!D101</f>
        <v>5918355.191687628</v>
      </c>
      <c r="C77">
        <f>Calcs!B101</f>
        <v>9914.700501331006</v>
      </c>
    </row>
    <row r="78" spans="1:3" ht="12.75">
      <c r="A78">
        <f>Calcs!C102</f>
        <v>21925.69643804724</v>
      </c>
      <c r="B78">
        <f>Calcs!D102</f>
        <v>5918359.683775117</v>
      </c>
      <c r="C78">
        <f>Calcs!B102</f>
        <v>9919.505501331007</v>
      </c>
    </row>
    <row r="79" spans="1:3" ht="12.75">
      <c r="A79">
        <f>Calcs!C103</f>
        <v>21923.994585974757</v>
      </c>
      <c r="B79">
        <f>Calcs!D103</f>
        <v>5918364.177295257</v>
      </c>
      <c r="C79">
        <f>Calcs!B103</f>
        <v>9924.310501331007</v>
      </c>
    </row>
    <row r="80" spans="1:3" ht="12.75">
      <c r="A80">
        <f>Calcs!C104</f>
        <v>21922.29624301076</v>
      </c>
      <c r="B80">
        <f>Calcs!D104</f>
        <v>5918368.672142874</v>
      </c>
      <c r="C80">
        <f>Calcs!B104</f>
        <v>9929.115501331007</v>
      </c>
    </row>
    <row r="81" spans="1:3" ht="12.75">
      <c r="A81">
        <f>Calcs!C105</f>
        <v>21920.60114014291</v>
      </c>
      <c r="B81">
        <f>Calcs!D105</f>
        <v>5918373.168213419</v>
      </c>
      <c r="C81">
        <f>Calcs!B105</f>
        <v>9933.920501331007</v>
      </c>
    </row>
    <row r="82" spans="1:3" ht="12.75">
      <c r="A82">
        <f>Calcs!C106</f>
        <v>21918.909008136823</v>
      </c>
      <c r="B82">
        <f>Calcs!D106</f>
        <v>5918377.665402931</v>
      </c>
      <c r="C82">
        <f>Calcs!B106</f>
        <v>9938.725501331008</v>
      </c>
    </row>
    <row r="83" spans="1:3" ht="12.75">
      <c r="A83">
        <f>Calcs!C107</f>
        <v>21917.219577555166</v>
      </c>
      <c r="B83">
        <f>Calcs!D107</f>
        <v>5918382.163607983</v>
      </c>
      <c r="C83">
        <f>Calcs!B107</f>
        <v>9943.530501331008</v>
      </c>
    </row>
    <row r="84" spans="1:3" ht="12.75">
      <c r="A84">
        <f>Calcs!C108</f>
        <v>21915.532578776623</v>
      </c>
      <c r="B84">
        <f>Calcs!D108</f>
        <v>5918386.662725631</v>
      </c>
      <c r="C84">
        <f>Calcs!B108</f>
        <v>9948.335501331008</v>
      </c>
    </row>
    <row r="85" spans="1:3" ht="12.75">
      <c r="A85">
        <f>Calcs!C109</f>
        <v>21913.847742014725</v>
      </c>
      <c r="B85">
        <f>Calcs!D109</f>
        <v>5918391.162653375</v>
      </c>
      <c r="C85">
        <f>Calcs!B109</f>
        <v>9953.140501331009</v>
      </c>
    </row>
    <row r="86" spans="1:3" ht="12.75">
      <c r="A86">
        <f>Calcs!C110</f>
        <v>21912.16479733651</v>
      </c>
      <c r="B86">
        <f>Calcs!D110</f>
        <v>5918395.663289099</v>
      </c>
      <c r="C86">
        <f>Calcs!B110</f>
        <v>9957.945501331009</v>
      </c>
    </row>
    <row r="87" spans="1:3" ht="12.75">
      <c r="A87">
        <f>Calcs!C111</f>
        <v>21910.48347468111</v>
      </c>
      <c r="B87">
        <f>Calcs!D111</f>
        <v>5918400.16453103</v>
      </c>
      <c r="C87">
        <f>Calcs!B111</f>
        <v>9962.75050133101</v>
      </c>
    </row>
    <row r="88" spans="1:3" ht="12.75">
      <c r="A88">
        <f>Calcs!C112</f>
        <v>21908.803503878204</v>
      </c>
      <c r="B88">
        <f>Calcs!D112</f>
        <v>5918404.666277686</v>
      </c>
      <c r="C88">
        <f>Calcs!B112</f>
        <v>9967.55550133101</v>
      </c>
    </row>
    <row r="89" spans="1:3" ht="12.75">
      <c r="A89">
        <f>Calcs!C113</f>
        <v>21907.12461466638</v>
      </c>
      <c r="B89">
        <f>Calcs!D113</f>
        <v>5918409.1684278315</v>
      </c>
      <c r="C89">
        <f>Calcs!B113</f>
        <v>9972.36050133101</v>
      </c>
    </row>
    <row r="90" spans="1:3" ht="12.75">
      <c r="A90">
        <f>Calcs!C114</f>
        <v>21905.446536711475</v>
      </c>
      <c r="B90">
        <f>Calcs!D114</f>
        <v>5918413.670880422</v>
      </c>
      <c r="C90">
        <f>Calcs!B114</f>
        <v>9977.16550133101</v>
      </c>
    </row>
    <row r="91" spans="1:3" ht="12.75">
      <c r="A91">
        <f>Calcs!C115</f>
        <v>21903.768999624783</v>
      </c>
      <c r="B91">
        <f>Calcs!D115</f>
        <v>5918418.173534563</v>
      </c>
      <c r="C91">
        <f>Calcs!B115</f>
        <v>9981.97050133101</v>
      </c>
    </row>
    <row r="92" spans="1:3" ht="12.75">
      <c r="A92">
        <f>Calcs!C116</f>
        <v>21902.09173298128</v>
      </c>
      <c r="B92">
        <f>Calcs!D116</f>
        <v>5918422.676289453</v>
      </c>
      <c r="C92">
        <f>Calcs!B116</f>
        <v>9986.775501331005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C52"/>
  <sheetViews>
    <sheetView workbookViewId="0" topLeftCell="A1">
      <selection activeCell="F51" sqref="F51"/>
    </sheetView>
  </sheetViews>
  <sheetFormatPr defaultColWidth="9.140625" defaultRowHeight="12.75"/>
  <sheetData>
    <row r="1" ht="12.75">
      <c r="A1" t="s">
        <v>44</v>
      </c>
    </row>
    <row r="2" spans="1:3" ht="12.75">
      <c r="A2">
        <f>Calcs!N26</f>
        <v>25702.906387754883</v>
      </c>
      <c r="B2">
        <f>Calcs!O26</f>
        <v>5915773.974352598</v>
      </c>
      <c r="C2">
        <f>Calcs!M26</f>
        <v>5046.2539918202665</v>
      </c>
    </row>
    <row r="3" spans="1:3" ht="12.75">
      <c r="A3">
        <f>Calcs!N27</f>
        <v>25605.058594591308</v>
      </c>
      <c r="B3">
        <f>Calcs!O27</f>
        <v>5915774.299968991</v>
      </c>
      <c r="C3">
        <f>Calcs!M27</f>
        <v>5144.104766596043</v>
      </c>
    </row>
    <row r="4" spans="1:3" ht="12.75">
      <c r="A4">
        <f>Calcs!N28</f>
        <v>25507.248041831117</v>
      </c>
      <c r="B4">
        <f>Calcs!O28</f>
        <v>5915777.018869829</v>
      </c>
      <c r="C4">
        <f>Calcs!M28</f>
        <v>5241.95554137182</v>
      </c>
    </row>
    <row r="5" spans="1:3" ht="12.75">
      <c r="A5">
        <f>Calcs!N29</f>
        <v>25409.533258677293</v>
      </c>
      <c r="B5">
        <f>Calcs!O29</f>
        <v>5915782.129428137</v>
      </c>
      <c r="C5">
        <f>Calcs!M29</f>
        <v>5339.806316147597</v>
      </c>
    </row>
    <row r="6" spans="1:3" ht="12.75">
      <c r="A6">
        <f>Calcs!N30</f>
        <v>25311.97271702493</v>
      </c>
      <c r="B6">
        <f>Calcs!O30</f>
        <v>5915789.628585791</v>
      </c>
      <c r="C6">
        <f>Calcs!M30</f>
        <v>5437.657090923373</v>
      </c>
    </row>
    <row r="7" spans="1:3" ht="12.75">
      <c r="A7">
        <f>Calcs!N31</f>
        <v>25214.62479647199</v>
      </c>
      <c r="B7">
        <f>Calcs!O31</f>
        <v>5915799.511855342</v>
      </c>
      <c r="C7">
        <f>Calcs!M31</f>
        <v>5535.50786569915</v>
      </c>
    </row>
    <row r="8" spans="1:3" ht="12.75">
      <c r="A8">
        <f>Calcs!N32</f>
        <v>25117.547749385336</v>
      </c>
      <c r="B8">
        <f>Calcs!O32</f>
        <v>5915811.773322708</v>
      </c>
      <c r="C8">
        <f>Calcs!M32</f>
        <v>5633.358640474927</v>
      </c>
    </row>
    <row r="9" spans="1:3" ht="12.75">
      <c r="A9">
        <f>Calcs!N33</f>
        <v>25020.79966604291</v>
      </c>
      <c r="B9">
        <f>Calcs!O33</f>
        <v>5915826.405650704</v>
      </c>
      <c r="C9">
        <f>Calcs!M33</f>
        <v>5731.209415250703</v>
      </c>
    </row>
    <row r="10" spans="1:3" ht="12.75">
      <c r="A10">
        <f>Calcs!N34</f>
        <v>24924.43843987287</v>
      </c>
      <c r="B10">
        <f>Calcs!O34</f>
        <v>5915843.40008344</v>
      </c>
      <c r="C10">
        <f>Calcs!M34</f>
        <v>5829.06019002648</v>
      </c>
    </row>
    <row r="11" spans="1:3" ht="12.75">
      <c r="A11">
        <f>Calcs!N35</f>
        <v>24828.52173281054</v>
      </c>
      <c r="B11">
        <f>Calcs!O35</f>
        <v>5915862.746451558</v>
      </c>
      <c r="C11">
        <f>Calcs!M35</f>
        <v>5926.910964802257</v>
      </c>
    </row>
    <row r="12" spans="1:3" ht="12.75">
      <c r="A12">
        <f>Calcs!N36</f>
        <v>24733.106940793885</v>
      </c>
      <c r="B12">
        <f>Calcs!O36</f>
        <v>5915884.433178316</v>
      </c>
      <c r="C12">
        <f>Calcs!M36</f>
        <v>6024.7617395780335</v>
      </c>
    </row>
    <row r="13" spans="1:3" ht="12.75">
      <c r="A13">
        <f>Calcs!N37</f>
        <v>24638.251159418145</v>
      </c>
      <c r="B13">
        <f>Calcs!O37</f>
        <v>5915908.447286515</v>
      </c>
      <c r="C13">
        <f>Calcs!M37</f>
        <v>6122.61251435381</v>
      </c>
    </row>
    <row r="14" spans="1:3" ht="12.75">
      <c r="A14">
        <f>Calcs!N38</f>
        <v>24544.0111497702</v>
      </c>
      <c r="B14">
        <f>Calcs!O38</f>
        <v>5915934.774406269</v>
      </c>
      <c r="C14">
        <f>Calcs!M38</f>
        <v>6220.463289129587</v>
      </c>
    </row>
    <row r="15" spans="1:3" ht="12.75">
      <c r="A15">
        <f>Calcs!N39</f>
        <v>24450.443304463115</v>
      </c>
      <c r="B15">
        <f>Calcs!O39</f>
        <v>5915963.3987836</v>
      </c>
      <c r="C15">
        <f>Calcs!M39</f>
        <v>6318.314063905364</v>
      </c>
    </row>
    <row r="16" spans="1:3" ht="12.75">
      <c r="A16">
        <f>Calcs!N40</f>
        <v>24357.603613891148</v>
      </c>
      <c r="B16">
        <f>Calcs!O40</f>
        <v>5915994.303289866</v>
      </c>
      <c r="C16">
        <f>Calcs!M40</f>
        <v>6416.16483868114</v>
      </c>
    </row>
    <row r="17" spans="1:3" ht="12.75">
      <c r="A17">
        <f>Calcs!N41</f>
        <v>24265.547632725466</v>
      </c>
      <c r="B17">
        <f>Calcs!O41</f>
        <v>5916027.469432008</v>
      </c>
      <c r="C17">
        <f>Calcs!M41</f>
        <v>6514.015613456917</v>
      </c>
    </row>
    <row r="18" spans="1:3" ht="12.75">
      <c r="A18">
        <f>Calcs!N42</f>
        <v>24174.330446670592</v>
      </c>
      <c r="B18">
        <f>Calcs!O42</f>
        <v>5916062.877363624</v>
      </c>
      <c r="C18">
        <f>Calcs!M42</f>
        <v>6611.866388232694</v>
      </c>
    </row>
    <row r="19" spans="1:3" ht="12.75">
      <c r="A19">
        <f>Calcs!N43</f>
        <v>24084.006639501473</v>
      </c>
      <c r="B19">
        <f>Calcs!O43</f>
        <v>5916100.505896834</v>
      </c>
      <c r="C19">
        <f>Calcs!M43</f>
        <v>6709.71716300847</v>
      </c>
    </row>
    <row r="20" spans="1:3" ht="12.75">
      <c r="A20">
        <f>Calcs!N44</f>
        <v>23994.630260400907</v>
      </c>
      <c r="B20">
        <f>Calcs!O44</f>
        <v>5916140.332514966</v>
      </c>
      <c r="C20">
        <f>Calcs!M44</f>
        <v>6807.567937784247</v>
      </c>
    </row>
    <row r="21" spans="1:3" ht="12.75">
      <c r="A21">
        <f>Calcs!N45</f>
        <v>23906.254791616837</v>
      </c>
      <c r="B21">
        <f>Calcs!O45</f>
        <v>5916182.33338603</v>
      </c>
      <c r="C21">
        <f>Calcs!M45</f>
        <v>6905.418712560024</v>
      </c>
    </row>
    <row r="22" spans="1:3" ht="12.75">
      <c r="A22">
        <f>Calcs!N46</f>
        <v>23818.933116458964</v>
      </c>
      <c r="B22">
        <f>Calcs!O46</f>
        <v>5916226.483376978</v>
      </c>
      <c r="C22">
        <f>Calcs!M46</f>
        <v>7003.2694873358005</v>
      </c>
    </row>
    <row r="23" spans="1:3" ht="12.75">
      <c r="A23">
        <f>Calcs!N47</f>
        <v>23732.717487653663</v>
      </c>
      <c r="B23">
        <f>Calcs!O47</f>
        <v>5916272.756068738</v>
      </c>
      <c r="C23">
        <f>Calcs!M47</f>
        <v>7101.120262111577</v>
      </c>
    </row>
    <row r="24" spans="1:3" ht="12.75">
      <c r="A24">
        <f>Calcs!N48</f>
        <v>23647.659496076336</v>
      </c>
      <c r="B24">
        <f>Calcs!O48</f>
        <v>5916321.123772031</v>
      </c>
      <c r="C24">
        <f>Calcs!M48</f>
        <v>7198.971036887354</v>
      </c>
    </row>
    <row r="25" spans="1:3" ht="12.75">
      <c r="A25">
        <f>Calcs!N49</f>
        <v>23563.810039879732</v>
      </c>
      <c r="B25">
        <f>Calcs!O49</f>
        <v>5916371.557543935</v>
      </c>
      <c r="C25">
        <f>Calcs!M49</f>
        <v>7296.821811663131</v>
      </c>
    </row>
    <row r="26" spans="1:3" ht="12.75">
      <c r="A26">
        <f>Calcs!N50</f>
        <v>23481.219294036844</v>
      </c>
      <c r="B26">
        <f>Calcs!O50</f>
        <v>5916424.027205209</v>
      </c>
      <c r="C26">
        <f>Calcs!M50</f>
        <v>7394.672586438907</v>
      </c>
    </row>
    <row r="27" spans="1:3" ht="12.75">
      <c r="A27">
        <f>Calcs!N51</f>
        <v>23399.936680316514</v>
      </c>
      <c r="B27">
        <f>Calcs!O51</f>
        <v>5916478.501358344</v>
      </c>
      <c r="C27">
        <f>Calcs!M51</f>
        <v>7492.523361214684</v>
      </c>
    </row>
    <row r="28" spans="1:3" ht="12.75">
      <c r="A28">
        <f>Calcs!N52</f>
        <v>23320.010837709768</v>
      </c>
      <c r="B28">
        <f>Calcs!O52</f>
        <v>5916534.947406361</v>
      </c>
      <c r="C28">
        <f>Calcs!M52</f>
        <v>7590.374135990461</v>
      </c>
    </row>
    <row r="29" spans="1:3" ht="12.75">
      <c r="A29">
        <f>Calcs!N53</f>
        <v>23241.489593324575</v>
      </c>
      <c r="B29">
        <f>Calcs!O53</f>
        <v>5916593.331572307</v>
      </c>
      <c r="C29">
        <f>Calcs!M53</f>
        <v>7688.224910766237</v>
      </c>
    </row>
    <row r="30" spans="1:3" ht="12.75">
      <c r="A30">
        <f>Calcs!N54</f>
        <v>23164.41993376639</v>
      </c>
      <c r="B30">
        <f>Calcs!O54</f>
        <v>5916653.618919475</v>
      </c>
      <c r="C30">
        <f>Calcs!M54</f>
        <v>7786.075685542014</v>
      </c>
    </row>
    <row r="31" spans="1:3" ht="12.75">
      <c r="A31">
        <f>Calcs!N55</f>
        <v>23088.847977021676</v>
      </c>
      <c r="B31">
        <f>Calcs!O55</f>
        <v>5916715.773372307</v>
      </c>
      <c r="C31">
        <f>Calcs!M55</f>
        <v>7883.926460317791</v>
      </c>
    </row>
    <row r="32" spans="1:3" ht="12.75">
      <c r="A32">
        <f>Calcs!N56</f>
        <v>23014.818944861225</v>
      </c>
      <c r="B32">
        <f>Calcs!O56</f>
        <v>5916779.757737978</v>
      </c>
      <c r="C32">
        <f>Calcs!M56</f>
        <v>7981.7772350935675</v>
      </c>
    </row>
    <row r="33" spans="1:3" ht="12.75">
      <c r="A33">
        <f>Calcs!N57</f>
        <v>22942.377135779716</v>
      </c>
      <c r="B33">
        <f>Calcs!O57</f>
        <v>5916845.533728659</v>
      </c>
      <c r="C33">
        <f>Calcs!M57</f>
        <v>8079.628009869344</v>
      </c>
    </row>
    <row r="34" spans="1:3" ht="12.75">
      <c r="A34">
        <f>Calcs!N58</f>
        <v>22871.565898487774</v>
      </c>
      <c r="B34">
        <f>Calcs!O58</f>
        <v>5916913.061984421</v>
      </c>
      <c r="C34">
        <f>Calcs!M58</f>
        <v>8177.478784645121</v>
      </c>
    </row>
    <row r="35" spans="1:3" ht="12.75">
      <c r="A35">
        <f>Calcs!N59</f>
        <v>22802.42760597243</v>
      </c>
      <c r="B35">
        <f>Calcs!O59</f>
        <v>5916982.302096792</v>
      </c>
      <c r="C35">
        <f>Calcs!M59</f>
        <v>8275.329559420898</v>
      </c>
    </row>
    <row r="36" spans="1:3" ht="12.75">
      <c r="A36">
        <f>Calcs!N60</f>
        <v>22735.003630141335</v>
      </c>
      <c r="B36">
        <f>Calcs!O60</f>
        <v>5917053.212632935</v>
      </c>
      <c r="C36">
        <f>Calcs!M60</f>
        <v>8373.180334196673</v>
      </c>
    </row>
    <row r="37" spans="1:3" ht="12.75">
      <c r="A37">
        <f>Calcs!N61</f>
        <v>22669.334317066132</v>
      </c>
      <c r="B37">
        <f>Calcs!O61</f>
        <v>5917125.751160444</v>
      </c>
      <c r="C37">
        <f>Calcs!M61</f>
        <v>8471.03110897245</v>
      </c>
    </row>
    <row r="38" spans="1:3" ht="12.75">
      <c r="A38">
        <f>Calcs!N62</f>
        <v>22605.458962839588</v>
      </c>
      <c r="B38">
        <f>Calcs!O62</f>
        <v>5917199.874272734</v>
      </c>
      <c r="C38">
        <f>Calcs!M62</f>
        <v>8568.881883748225</v>
      </c>
    </row>
    <row r="39" spans="1:3" ht="12.75">
      <c r="A39">
        <f>Calcs!N63</f>
        <v>22543.415790061084</v>
      </c>
      <c r="B39">
        <f>Calcs!O63</f>
        <v>5917275.537615011</v>
      </c>
      <c r="C39">
        <f>Calcs!M63</f>
        <v>8666.732658524</v>
      </c>
    </row>
    <row r="40" spans="1:3" ht="12.75">
      <c r="A40">
        <f>Calcs!N64</f>
        <v>22483.241924964477</v>
      </c>
      <c r="B40">
        <f>Calcs!O64</f>
        <v>5917352.695910821</v>
      </c>
      <c r="C40">
        <f>Calcs!M64</f>
        <v>8764.583433299777</v>
      </c>
    </row>
    <row r="41" spans="1:3" ht="12.75">
      <c r="A41">
        <f>Calcs!N65</f>
        <v>22424.973375201957</v>
      </c>
      <c r="B41">
        <f>Calcs!O65</f>
        <v>5917431.302989138</v>
      </c>
      <c r="C41">
        <f>Calcs!M65</f>
        <v>8862.434208075552</v>
      </c>
    </row>
    <row r="42" spans="1:3" ht="12.75">
      <c r="A42">
        <f>Calcs!N66</f>
        <v>22368.64500829734</v>
      </c>
      <c r="B42">
        <f>Calcs!O66</f>
        <v>5917511.311811996</v>
      </c>
      <c r="C42">
        <f>Calcs!M66</f>
        <v>8960.284982851328</v>
      </c>
    </row>
    <row r="43" spans="1:3" ht="12.75">
      <c r="A43">
        <f>Calcs!N67</f>
        <v>22314.290530781534</v>
      </c>
      <c r="B43">
        <f>Calcs!O67</f>
        <v>5917592.674502628</v>
      </c>
      <c r="C43">
        <f>Calcs!M67</f>
        <v>9058.135757627104</v>
      </c>
    </row>
    <row r="44" spans="1:3" ht="12.75">
      <c r="A44">
        <f>Calcs!N68</f>
        <v>22261.942468022815</v>
      </c>
      <c r="B44">
        <f>Calcs!O68</f>
        <v>5917675.342374127</v>
      </c>
      <c r="C44">
        <f>Calcs!M68</f>
        <v>9155.98653240288</v>
      </c>
    </row>
    <row r="45" spans="1:3" ht="12.75">
      <c r="A45">
        <f>Calcs!N69</f>
        <v>22211.632144763797</v>
      </c>
      <c r="B45">
        <f>Calcs!O69</f>
        <v>5917759.2659585755</v>
      </c>
      <c r="C45">
        <f>Calcs!M69</f>
        <v>9253.837307178655</v>
      </c>
    </row>
    <row r="46" spans="1:3" ht="12.75">
      <c r="A46">
        <f>Calcs!N70</f>
        <v>22163.389666376966</v>
      </c>
      <c r="B46">
        <f>Calcs!O70</f>
        <v>5917844.395036641</v>
      </c>
      <c r="C46">
        <f>Calcs!M70</f>
        <v>9351.688081954431</v>
      </c>
    </row>
    <row r="47" spans="1:3" ht="12.75">
      <c r="A47">
        <f>Calcs!N71</f>
        <v>22117.24390084978</v>
      </c>
      <c r="B47">
        <f>Calcs!O71</f>
        <v>5917930.678667632</v>
      </c>
      <c r="C47">
        <f>Calcs!M71</f>
        <v>9449.538856730207</v>
      </c>
    </row>
    <row r="48" spans="1:3" ht="12.75">
      <c r="A48">
        <f>Calcs!N72</f>
        <v>22073.22246151026</v>
      </c>
      <c r="B48">
        <f>Calcs!O72</f>
        <v>5918018.065219981</v>
      </c>
      <c r="C48">
        <f>Calcs!M72</f>
        <v>9547.389631505983</v>
      </c>
    </row>
    <row r="49" spans="1:3" ht="12.75">
      <c r="A49">
        <f>Calcs!N73</f>
        <v>22031.35169050337</v>
      </c>
      <c r="B49">
        <f>Calcs!O73</f>
        <v>5918106.50240214</v>
      </c>
      <c r="C49">
        <f>Calcs!M73</f>
        <v>9645.240406281759</v>
      </c>
    </row>
    <row r="50" spans="1:3" ht="12.75">
      <c r="A50">
        <f>Calcs!N74</f>
        <v>21991.65664302802</v>
      </c>
      <c r="B50">
        <f>Calcs!O74</f>
        <v>5918195.937293871</v>
      </c>
      <c r="C50">
        <f>Calcs!M74</f>
        <v>9743.091181057534</v>
      </c>
    </row>
    <row r="51" spans="1:3" ht="12.75">
      <c r="A51">
        <f>Calcs!N75</f>
        <v>21954.16107234424</v>
      </c>
      <c r="B51">
        <f>Calcs!O75</f>
        <v>5918286.316377912</v>
      </c>
      <c r="C51">
        <f>Calcs!M75</f>
        <v>9840.94195583331</v>
      </c>
    </row>
    <row r="52" spans="1:3" ht="12.75">
      <c r="A52">
        <f>Calcs!N76</f>
        <v>21918.887415559315</v>
      </c>
      <c r="B52">
        <f>Calcs!O76</f>
        <v>5918377.585572003</v>
      </c>
      <c r="C52">
        <f>Calcs!M76</f>
        <v>9938.792730609086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 Williamson</dc:creator>
  <cp:keywords/>
  <dc:description/>
  <cp:lastModifiedBy>Des Williamson</cp:lastModifiedBy>
  <dcterms:created xsi:type="dcterms:W3CDTF">2007-10-18T20:14:58Z</dcterms:created>
  <dcterms:modified xsi:type="dcterms:W3CDTF">2008-11-21T23:24:49Z</dcterms:modified>
  <cp:category/>
  <cp:version/>
  <cp:contentType/>
  <cp:contentStatus/>
</cp:coreProperties>
</file>